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95" yWindow="9270" windowWidth="9600" windowHeight="11760" tabRatio="777"/>
  </bookViews>
  <sheets>
    <sheet name="鑑" sheetId="90" r:id="rId1"/>
    <sheet name="表紙" sheetId="9" r:id="rId2"/>
    <sheet name="共通仮設" sheetId="27" r:id="rId3"/>
    <sheet name="内訳" sheetId="96" r:id="rId4"/>
    <sheet name="伝承活動棟内訳" sheetId="97" r:id="rId5"/>
    <sheet name="展示棟建築内訳" sheetId="103" r:id="rId6"/>
    <sheet name="解体内訳" sheetId="109" r:id="rId7"/>
    <sheet name="伝承活動棟建築一位代価表 " sheetId="98" r:id="rId8"/>
    <sheet name="展示棟建築一位代価表 " sheetId="104" r:id="rId9"/>
    <sheet name="電気代価表" sheetId="111" r:id="rId10"/>
    <sheet name="機械伝承活動棟代価" sheetId="127" r:id="rId11"/>
    <sheet name="機械展示棟代価" sheetId="128" r:id="rId12"/>
    <sheet name="伝承活動棟数量計算表(建築)" sheetId="100" r:id="rId13"/>
    <sheet name="展示棟数量計算表(建築)" sheetId="106" r:id="rId14"/>
    <sheet name="解体数量計算書" sheetId="110" r:id="rId15"/>
    <sheet name="伝承　電灯幹線" sheetId="139" r:id="rId16"/>
    <sheet name="伝承　電灯照明" sheetId="140" r:id="rId17"/>
    <sheet name="伝承　電灯ｺﾝｾﾝﾄ" sheetId="141" r:id="rId18"/>
    <sheet name="伝承　火報" sheetId="142" r:id="rId19"/>
    <sheet name="電灯照明撤去" sheetId="143" r:id="rId20"/>
    <sheet name="展示棟　照明" sheetId="144" r:id="rId21"/>
    <sheet name="展示棟　ｺﾝｾﾝﾄ" sheetId="145" r:id="rId22"/>
    <sheet name="機械伝承活動棟拾い" sheetId="134" r:id="rId23"/>
    <sheet name="機械展示棟拾い" sheetId="135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_______________PG11" localSheetId="3">#REF!</definedName>
    <definedName name="________________PG11">#REF!</definedName>
    <definedName name="________________PG5" localSheetId="3">#REF!</definedName>
    <definedName name="________________PG5">#REF!</definedName>
    <definedName name="_______________PG11" localSheetId="3">#REF!</definedName>
    <definedName name="_______________PG11">#REF!</definedName>
    <definedName name="_______________PG5" localSheetId="3">#REF!</definedName>
    <definedName name="_______________PG5">#REF!</definedName>
    <definedName name="_____________PG1" localSheetId="3">#REF!</definedName>
    <definedName name="_____________PG1">#REF!</definedName>
    <definedName name="_____________PG100" localSheetId="3">#REF!</definedName>
    <definedName name="_____________PG100">#REF!</definedName>
    <definedName name="_____________PG101" localSheetId="3">#REF!</definedName>
    <definedName name="_____________PG101">#REF!</definedName>
    <definedName name="_____________PG102" localSheetId="3">#REF!</definedName>
    <definedName name="_____________PG102">#REF!</definedName>
    <definedName name="_____________PG2" localSheetId="3">#REF!</definedName>
    <definedName name="_____________PG2">#REF!</definedName>
    <definedName name="_____________PG3" localSheetId="3">#REF!</definedName>
    <definedName name="_____________PG3">#REF!</definedName>
    <definedName name="_____________PG4" localSheetId="3">#REF!</definedName>
    <definedName name="_____________PG4">#REF!</definedName>
    <definedName name="_____________PRI1" localSheetId="3">#REF!</definedName>
    <definedName name="_____________PRI1">#REF!</definedName>
    <definedName name="_____________PRI2" localSheetId="3">#REF!</definedName>
    <definedName name="_____________PRI2">#REF!</definedName>
    <definedName name="_____________RE2" localSheetId="3">#REF!</definedName>
    <definedName name="_____________RE2">#REF!</definedName>
    <definedName name="_____________SS62" localSheetId="3">#REF!</definedName>
    <definedName name="_____________SS62">#REF!</definedName>
    <definedName name="_____________SUB2" localSheetId="3">#REF!</definedName>
    <definedName name="_____________SUB2">#REF!</definedName>
    <definedName name="_____________SUB3" localSheetId="3">#REF!</definedName>
    <definedName name="_____________SUB3">#REF!</definedName>
    <definedName name="_____________SUB4" localSheetId="3">#REF!</definedName>
    <definedName name="_____________SUB4">#REF!</definedName>
    <definedName name="____________PG1" localSheetId="3">#REF!</definedName>
    <definedName name="____________PG1">#REF!</definedName>
    <definedName name="____________PG100" localSheetId="3">#REF!</definedName>
    <definedName name="____________PG100">#REF!</definedName>
    <definedName name="____________PG101" localSheetId="3">#REF!</definedName>
    <definedName name="____________PG101">#REF!</definedName>
    <definedName name="____________PG102" localSheetId="3">#REF!</definedName>
    <definedName name="____________PG102">#REF!</definedName>
    <definedName name="____________PG2" localSheetId="3">#REF!</definedName>
    <definedName name="____________PG2">#REF!</definedName>
    <definedName name="____________PG3" localSheetId="3">#REF!</definedName>
    <definedName name="____________PG3">#REF!</definedName>
    <definedName name="____________PG4" localSheetId="3">#REF!</definedName>
    <definedName name="____________PG4">#REF!</definedName>
    <definedName name="____________PRI1" localSheetId="3">#REF!</definedName>
    <definedName name="____________PRI1">#REF!</definedName>
    <definedName name="____________PRI2" localSheetId="3">#REF!</definedName>
    <definedName name="____________PRI2">#REF!</definedName>
    <definedName name="____________RE2" localSheetId="3">#REF!</definedName>
    <definedName name="____________RE2">#REF!</definedName>
    <definedName name="____________SS62" localSheetId="3">#REF!</definedName>
    <definedName name="____________SS62">#REF!</definedName>
    <definedName name="____________SUB2" localSheetId="3">#REF!</definedName>
    <definedName name="____________SUB2">#REF!</definedName>
    <definedName name="____________SUB3" localSheetId="3">#REF!</definedName>
    <definedName name="____________SUB3">#REF!</definedName>
    <definedName name="____________SUB4" localSheetId="3">#REF!</definedName>
    <definedName name="____________SUB4">#REF!</definedName>
    <definedName name="__________BOX01" localSheetId="3">#REF!</definedName>
    <definedName name="__________BOX01">#REF!</definedName>
    <definedName name="__________BOX02" localSheetId="3">#REF!</definedName>
    <definedName name="__________BOX02">#REF!</definedName>
    <definedName name="__________BOX03" localSheetId="3">#REF!</definedName>
    <definedName name="__________BOX03">#REF!</definedName>
    <definedName name="__________BUN2">[1]歩・屋!$E$5:$T$16</definedName>
    <definedName name="__________PG1" localSheetId="3">#REF!</definedName>
    <definedName name="__________PG1">#REF!</definedName>
    <definedName name="__________PG100" localSheetId="3">#REF!</definedName>
    <definedName name="__________PG100">#REF!</definedName>
    <definedName name="__________PG101" localSheetId="3">#REF!</definedName>
    <definedName name="__________PG101">#REF!</definedName>
    <definedName name="__________PG102" localSheetId="3">#REF!</definedName>
    <definedName name="__________PG102">#REF!</definedName>
    <definedName name="__________PG11" localSheetId="3">#REF!</definedName>
    <definedName name="__________PG11">#REF!</definedName>
    <definedName name="__________PG2" localSheetId="3">#REF!</definedName>
    <definedName name="__________PG2">#REF!</definedName>
    <definedName name="__________PG3" localSheetId="3">#REF!</definedName>
    <definedName name="__________PG3">#REF!</definedName>
    <definedName name="__________PG4" localSheetId="3">#REF!</definedName>
    <definedName name="__________PG4">#REF!</definedName>
    <definedName name="__________PG5" localSheetId="3">#REF!</definedName>
    <definedName name="__________PG5">#REF!</definedName>
    <definedName name="__________PRI1" localSheetId="3">#REF!</definedName>
    <definedName name="__________PRI1">#REF!</definedName>
    <definedName name="__________PRI2" localSheetId="3">#REF!</definedName>
    <definedName name="__________PRI2">#REF!</definedName>
    <definedName name="__________SS61">#N/A</definedName>
    <definedName name="__________SS62" localSheetId="3">#REF!</definedName>
    <definedName name="__________SS62">#REF!</definedName>
    <definedName name="_________BOX01" localSheetId="3">#REF!</definedName>
    <definedName name="_________BOX01">#REF!</definedName>
    <definedName name="_________BOX02" localSheetId="3">#REF!</definedName>
    <definedName name="_________BOX02">#REF!</definedName>
    <definedName name="_________BOX03" localSheetId="3">#REF!</definedName>
    <definedName name="_________BOX03">#REF!</definedName>
    <definedName name="_________BUN2">[1]歩・屋!$E$5:$T$16</definedName>
    <definedName name="_________SS61">#N/A</definedName>
    <definedName name="________BOX01" localSheetId="3">#REF!</definedName>
    <definedName name="________BOX01">#REF!</definedName>
    <definedName name="________BOX02" localSheetId="3">#REF!</definedName>
    <definedName name="________BOX02">#REF!</definedName>
    <definedName name="________BOX03" localSheetId="3">#REF!</definedName>
    <definedName name="________BOX03">#REF!</definedName>
    <definedName name="________BUN2">[1]歩・屋!$E$5:$T$16</definedName>
    <definedName name="________RE2" localSheetId="3">#REF!</definedName>
    <definedName name="________RE2">#REF!</definedName>
    <definedName name="________SS61">#N/A</definedName>
    <definedName name="________SUB2" localSheetId="3">#REF!</definedName>
    <definedName name="________SUB2">#REF!</definedName>
    <definedName name="________SUB3" localSheetId="3">#REF!</definedName>
    <definedName name="________SUB3">#REF!</definedName>
    <definedName name="________SUB4" localSheetId="3">#REF!</definedName>
    <definedName name="________SUB4">#REF!</definedName>
    <definedName name="_______BOX01" localSheetId="3">#REF!</definedName>
    <definedName name="_______BOX01">#REF!</definedName>
    <definedName name="_______BOX02" localSheetId="3">#REF!</definedName>
    <definedName name="_______BOX02">#REF!</definedName>
    <definedName name="_______BOX03" localSheetId="3">#REF!</definedName>
    <definedName name="_______BOX03">#REF!</definedName>
    <definedName name="_______BUN2">[1]歩・屋!$E$5:$T$16</definedName>
    <definedName name="_______PG1" localSheetId="3">#REF!</definedName>
    <definedName name="_______PG1">#REF!</definedName>
    <definedName name="_______PG100" localSheetId="3">#REF!</definedName>
    <definedName name="_______PG100">#REF!</definedName>
    <definedName name="_______PG101" localSheetId="3">#REF!</definedName>
    <definedName name="_______PG101">#REF!</definedName>
    <definedName name="_______PG102" localSheetId="3">#REF!</definedName>
    <definedName name="_______PG102">#REF!</definedName>
    <definedName name="_______PG11" localSheetId="3">#REF!</definedName>
    <definedName name="_______PG11">#REF!</definedName>
    <definedName name="_______PG2" localSheetId="3">#REF!</definedName>
    <definedName name="_______PG2">#REF!</definedName>
    <definedName name="_______PG3" localSheetId="3">#REF!</definedName>
    <definedName name="_______PG3">#REF!</definedName>
    <definedName name="_______PG4" localSheetId="3">#REF!</definedName>
    <definedName name="_______PG4">#REF!</definedName>
    <definedName name="_______PG5" localSheetId="3">#REF!</definedName>
    <definedName name="_______PG5">#REF!</definedName>
    <definedName name="_______PRI1" localSheetId="3">#REF!</definedName>
    <definedName name="_______PRI1">#REF!</definedName>
    <definedName name="_______PRI2" localSheetId="3">#REF!</definedName>
    <definedName name="_______PRI2">#REF!</definedName>
    <definedName name="_______RE2" localSheetId="3">#REF!</definedName>
    <definedName name="_______RE2">#REF!</definedName>
    <definedName name="_______SS61">#N/A</definedName>
    <definedName name="_______SS62" localSheetId="3">#REF!</definedName>
    <definedName name="_______SS62">#REF!</definedName>
    <definedName name="_______SUB2" localSheetId="3">#REF!</definedName>
    <definedName name="_______SUB2">#REF!</definedName>
    <definedName name="_______SUB3" localSheetId="3">#REF!</definedName>
    <definedName name="_______SUB3">#REF!</definedName>
    <definedName name="_______SUB4" localSheetId="3">#REF!</definedName>
    <definedName name="_______SUB4">#REF!</definedName>
    <definedName name="______BOX01" localSheetId="3">#REF!</definedName>
    <definedName name="______BOX01">#REF!</definedName>
    <definedName name="______BOX02" localSheetId="3">#REF!</definedName>
    <definedName name="______BOX02">#REF!</definedName>
    <definedName name="______BOX03" localSheetId="3">#REF!</definedName>
    <definedName name="______BOX03">#REF!</definedName>
    <definedName name="______BUN2">[1]歩・屋!$E$5:$T$16</definedName>
    <definedName name="______PG1" localSheetId="3">#REF!</definedName>
    <definedName name="______PG1">#REF!</definedName>
    <definedName name="______PG100" localSheetId="3">#REF!</definedName>
    <definedName name="______PG100">#REF!</definedName>
    <definedName name="______PG101" localSheetId="3">#REF!</definedName>
    <definedName name="______PG101">#REF!</definedName>
    <definedName name="______PG102" localSheetId="3">#REF!</definedName>
    <definedName name="______PG102">#REF!</definedName>
    <definedName name="______PG11" localSheetId="3">#REF!</definedName>
    <definedName name="______PG11">#REF!</definedName>
    <definedName name="______PG2" localSheetId="3">#REF!</definedName>
    <definedName name="______PG2">#REF!</definedName>
    <definedName name="______PG3" localSheetId="3">#REF!</definedName>
    <definedName name="______PG3">#REF!</definedName>
    <definedName name="______PG4" localSheetId="3">#REF!</definedName>
    <definedName name="______PG4">#REF!</definedName>
    <definedName name="______PG5" localSheetId="3">#REF!</definedName>
    <definedName name="______PG5">#REF!</definedName>
    <definedName name="______PRI1" localSheetId="3">#REF!</definedName>
    <definedName name="______PRI1">#REF!</definedName>
    <definedName name="______PRI2" localSheetId="3">#REF!</definedName>
    <definedName name="______PRI2">#REF!</definedName>
    <definedName name="______RE2" localSheetId="3">#REF!</definedName>
    <definedName name="______RE2">#REF!</definedName>
    <definedName name="______SS61">#N/A</definedName>
    <definedName name="______SS62" localSheetId="3">#REF!</definedName>
    <definedName name="______SS62">#REF!</definedName>
    <definedName name="______SUB2" localSheetId="3">#REF!</definedName>
    <definedName name="______SUB2">#REF!</definedName>
    <definedName name="______SUB3" localSheetId="3">#REF!</definedName>
    <definedName name="______SUB3">#REF!</definedName>
    <definedName name="______SUB4" localSheetId="3">#REF!</definedName>
    <definedName name="______SUB4">#REF!</definedName>
    <definedName name="_____BOX01" localSheetId="3">#REF!</definedName>
    <definedName name="_____BOX01">#REF!</definedName>
    <definedName name="_____BOX02" localSheetId="3">#REF!</definedName>
    <definedName name="_____BOX02">#REF!</definedName>
    <definedName name="_____BOX03" localSheetId="3">#REF!</definedName>
    <definedName name="_____BOX03">#REF!</definedName>
    <definedName name="_____BUN2">[1]歩・屋!$E$5:$T$16</definedName>
    <definedName name="_____PG1" localSheetId="3">#REF!</definedName>
    <definedName name="_____PG1">#REF!</definedName>
    <definedName name="_____PG100" localSheetId="3">#REF!</definedName>
    <definedName name="_____PG100">#REF!</definedName>
    <definedName name="_____PG101" localSheetId="3">#REF!</definedName>
    <definedName name="_____PG101">#REF!</definedName>
    <definedName name="_____PG102" localSheetId="3">#REF!</definedName>
    <definedName name="_____PG102">#REF!</definedName>
    <definedName name="_____PG11" localSheetId="3">#REF!</definedName>
    <definedName name="_____PG11">#REF!</definedName>
    <definedName name="_____PG2" localSheetId="3">#REF!</definedName>
    <definedName name="_____PG2">#REF!</definedName>
    <definedName name="_____PG3" localSheetId="3">#REF!</definedName>
    <definedName name="_____PG3">#REF!</definedName>
    <definedName name="_____PG4" localSheetId="3">#REF!</definedName>
    <definedName name="_____PG4">#REF!</definedName>
    <definedName name="_____PG5" localSheetId="3">#REF!</definedName>
    <definedName name="_____PG5">#REF!</definedName>
    <definedName name="_____PRI1" localSheetId="3">#REF!</definedName>
    <definedName name="_____PRI1">#REF!</definedName>
    <definedName name="_____PRI2" localSheetId="3">#REF!</definedName>
    <definedName name="_____PRI2">#REF!</definedName>
    <definedName name="_____RE2" localSheetId="3">#REF!</definedName>
    <definedName name="_____RE2">#REF!</definedName>
    <definedName name="_____SS61">#N/A</definedName>
    <definedName name="_____SS62" localSheetId="3">#REF!</definedName>
    <definedName name="_____SS62">#REF!</definedName>
    <definedName name="_____SUB2" localSheetId="3">#REF!</definedName>
    <definedName name="_____SUB2">#REF!</definedName>
    <definedName name="_____SUB3" localSheetId="3">#REF!</definedName>
    <definedName name="_____SUB3">#REF!</definedName>
    <definedName name="_____SUB4" localSheetId="3">#REF!</definedName>
    <definedName name="_____SUB4">#REF!</definedName>
    <definedName name="____BOX01" localSheetId="3">#REF!</definedName>
    <definedName name="____BOX01">#REF!</definedName>
    <definedName name="____BOX02" localSheetId="3">#REF!</definedName>
    <definedName name="____BOX02">#REF!</definedName>
    <definedName name="____BOX03" localSheetId="3">#REF!</definedName>
    <definedName name="____BOX03">#REF!</definedName>
    <definedName name="____BUN2">[1]歩・屋!$E$5:$T$16</definedName>
    <definedName name="____PG1" localSheetId="3">#REF!</definedName>
    <definedName name="____PG1">#REF!</definedName>
    <definedName name="____PG100" localSheetId="3">#REF!</definedName>
    <definedName name="____PG100">#REF!</definedName>
    <definedName name="____PG101" localSheetId="3">#REF!</definedName>
    <definedName name="____PG101">#REF!</definedName>
    <definedName name="____PG102" localSheetId="3">#REF!</definedName>
    <definedName name="____PG102">#REF!</definedName>
    <definedName name="____PG11" localSheetId="3">#REF!</definedName>
    <definedName name="____PG11">#REF!</definedName>
    <definedName name="____PG2" localSheetId="3">#REF!</definedName>
    <definedName name="____PG2">#REF!</definedName>
    <definedName name="____PG3" localSheetId="3">#REF!</definedName>
    <definedName name="____PG3">#REF!</definedName>
    <definedName name="____PG4" localSheetId="3">#REF!</definedName>
    <definedName name="____PG4">#REF!</definedName>
    <definedName name="____PG5" localSheetId="3">#REF!</definedName>
    <definedName name="____PG5">#REF!</definedName>
    <definedName name="____PRI1" localSheetId="3">#REF!</definedName>
    <definedName name="____PRI1">#REF!</definedName>
    <definedName name="____PRI2" localSheetId="3">#REF!</definedName>
    <definedName name="____PRI2">#REF!</definedName>
    <definedName name="____RE2" localSheetId="3">#REF!</definedName>
    <definedName name="____RE2">#REF!</definedName>
    <definedName name="____SS61">#N/A</definedName>
    <definedName name="____SS62" localSheetId="3">#REF!</definedName>
    <definedName name="____SS62">#REF!</definedName>
    <definedName name="____SUB2" localSheetId="3">#REF!</definedName>
    <definedName name="____SUB2">#REF!</definedName>
    <definedName name="____SUB3" localSheetId="3">#REF!</definedName>
    <definedName name="____SUB3">#REF!</definedName>
    <definedName name="____SUB4" localSheetId="3">#REF!</definedName>
    <definedName name="____SUB4">#REF!</definedName>
    <definedName name="____工__事__設_">#N/A</definedName>
    <definedName name="___BOX01" localSheetId="3">#REF!</definedName>
    <definedName name="___BOX01">#REF!</definedName>
    <definedName name="___BOX02" localSheetId="3">#REF!</definedName>
    <definedName name="___BOX02">#REF!</definedName>
    <definedName name="___BOX03" localSheetId="3">#REF!</definedName>
    <definedName name="___BOX03">#REF!</definedName>
    <definedName name="___BUN2">[1]歩・屋!$E$5:$T$16</definedName>
    <definedName name="___PG1" localSheetId="3">#REF!</definedName>
    <definedName name="___PG1">#REF!</definedName>
    <definedName name="___PG100" localSheetId="3">#REF!</definedName>
    <definedName name="___PG100">#REF!</definedName>
    <definedName name="___PG101" localSheetId="3">#REF!</definedName>
    <definedName name="___PG101">#REF!</definedName>
    <definedName name="___PG102" localSheetId="3">#REF!</definedName>
    <definedName name="___PG102">#REF!</definedName>
    <definedName name="___PG11" localSheetId="3">#REF!</definedName>
    <definedName name="___PG11">#REF!</definedName>
    <definedName name="___PG2" localSheetId="3">#REF!</definedName>
    <definedName name="___PG2">#REF!</definedName>
    <definedName name="___PG3" localSheetId="3">#REF!</definedName>
    <definedName name="___PG3">#REF!</definedName>
    <definedName name="___PG4" localSheetId="3">#REF!</definedName>
    <definedName name="___PG4">#REF!</definedName>
    <definedName name="___PG5" localSheetId="3">#REF!</definedName>
    <definedName name="___PG5">#REF!</definedName>
    <definedName name="___PRI1" localSheetId="3">#REF!</definedName>
    <definedName name="___PRI1">#REF!</definedName>
    <definedName name="___PRI2" localSheetId="3">#REF!</definedName>
    <definedName name="___PRI2">#REF!</definedName>
    <definedName name="___RE2" localSheetId="3">#REF!</definedName>
    <definedName name="___RE2">#REF!</definedName>
    <definedName name="___SS61">#N/A</definedName>
    <definedName name="___SS62" localSheetId="3">#REF!</definedName>
    <definedName name="___SS62">#REF!</definedName>
    <definedName name="___SUB2" localSheetId="3">#REF!</definedName>
    <definedName name="___SUB2">#REF!</definedName>
    <definedName name="___SUB3" localSheetId="3">#REF!</definedName>
    <definedName name="___SUB3">#REF!</definedName>
    <definedName name="___SUB4" localSheetId="3">#REF!</definedName>
    <definedName name="___SUB4">#REF!</definedName>
    <definedName name="__123Graph_A外装" localSheetId="0" hidden="1">[2]仮設躯体!#REF!</definedName>
    <definedName name="__123Graph_A外装" localSheetId="2" hidden="1">[2]仮設躯体!#REF!</definedName>
    <definedName name="__123Graph_A外装" localSheetId="13" hidden="1">[2]仮設躯体!#REF!</definedName>
    <definedName name="__123Graph_A外装" localSheetId="12" hidden="1">[2]仮設躯体!#REF!</definedName>
    <definedName name="__123Graph_A外装" localSheetId="3" hidden="1">[2]仮設躯体!#REF!</definedName>
    <definedName name="__123Graph_A外装" hidden="1">[2]仮設躯体!#REF!</definedName>
    <definedName name="__123Graph_A躯体" localSheetId="0" hidden="1">[2]仮設躯体!#REF!</definedName>
    <definedName name="__123Graph_A躯体" localSheetId="2" hidden="1">[2]仮設躯体!#REF!</definedName>
    <definedName name="__123Graph_A躯体" localSheetId="13" hidden="1">[2]仮設躯体!#REF!</definedName>
    <definedName name="__123Graph_A躯体" localSheetId="12" hidden="1">[2]仮設躯体!#REF!</definedName>
    <definedName name="__123Graph_A躯体" localSheetId="3" hidden="1">[2]仮設躯体!#REF!</definedName>
    <definedName name="__123Graph_A躯体" hidden="1">[2]仮設躯体!#REF!</definedName>
    <definedName name="__123Graph_A建築" localSheetId="0" hidden="1">[2]仮設躯体!#REF!</definedName>
    <definedName name="__123Graph_A建築" localSheetId="2" hidden="1">[2]仮設躯体!#REF!</definedName>
    <definedName name="__123Graph_A建築" localSheetId="13" hidden="1">[2]仮設躯体!#REF!</definedName>
    <definedName name="__123Graph_A建築" localSheetId="12" hidden="1">[2]仮設躯体!#REF!</definedName>
    <definedName name="__123Graph_A建築" localSheetId="3" hidden="1">[2]仮設躯体!#REF!</definedName>
    <definedName name="__123Graph_A建築" hidden="1">[2]仮設躯体!#REF!</definedName>
    <definedName name="__123Graph_A室内" localSheetId="0" hidden="1">[2]仮設躯体!#REF!</definedName>
    <definedName name="__123Graph_A室内" localSheetId="2" hidden="1">[2]仮設躯体!#REF!</definedName>
    <definedName name="__123Graph_A室内" localSheetId="13" hidden="1">[2]仮設躯体!#REF!</definedName>
    <definedName name="__123Graph_A室内" localSheetId="12" hidden="1">[2]仮設躯体!#REF!</definedName>
    <definedName name="__123Graph_A室内" localSheetId="3" hidden="1">[2]仮設躯体!#REF!</definedName>
    <definedName name="__123Graph_A室内" hidden="1">[2]仮設躯体!#REF!</definedName>
    <definedName name="__123Graph_A土工" localSheetId="0" hidden="1">[2]仮設躯体!#REF!</definedName>
    <definedName name="__123Graph_A土工" localSheetId="2" hidden="1">[2]仮設躯体!#REF!</definedName>
    <definedName name="__123Graph_A土工" localSheetId="13" hidden="1">[2]仮設躯体!#REF!</definedName>
    <definedName name="__123Graph_A土工" localSheetId="12" hidden="1">[2]仮設躯体!#REF!</definedName>
    <definedName name="__123Graph_A土工" localSheetId="3" hidden="1">[2]仮設躯体!#REF!</definedName>
    <definedName name="__123Graph_A土工" hidden="1">[2]仮設躯体!#REF!</definedName>
    <definedName name="__123Graph_A内装" localSheetId="2" hidden="1">[2]仮設躯体!#REF!</definedName>
    <definedName name="__123Graph_A内装" localSheetId="13" hidden="1">[2]仮設躯体!#REF!</definedName>
    <definedName name="__123Graph_A内装" localSheetId="12" hidden="1">[2]仮設躯体!#REF!</definedName>
    <definedName name="__123Graph_A内装" localSheetId="3" hidden="1">[2]仮設躯体!#REF!</definedName>
    <definedName name="__123Graph_A内装" hidden="1">[2]仮設躯体!#REF!</definedName>
    <definedName name="__123Graph_X外装" localSheetId="2" hidden="1">[2]仮設躯体!#REF!</definedName>
    <definedName name="__123Graph_X外装" localSheetId="13" hidden="1">[2]仮設躯体!#REF!</definedName>
    <definedName name="__123Graph_X外装" localSheetId="12" hidden="1">[2]仮設躯体!#REF!</definedName>
    <definedName name="__123Graph_X外装" localSheetId="3" hidden="1">[2]仮設躯体!#REF!</definedName>
    <definedName name="__123Graph_X外装" hidden="1">[2]仮設躯体!#REF!</definedName>
    <definedName name="__123Graph_X躯体" localSheetId="2" hidden="1">[2]仮設躯体!#REF!</definedName>
    <definedName name="__123Graph_X躯体" localSheetId="13" hidden="1">[2]仮設躯体!#REF!</definedName>
    <definedName name="__123Graph_X躯体" localSheetId="12" hidden="1">[2]仮設躯体!#REF!</definedName>
    <definedName name="__123Graph_X躯体" localSheetId="3" hidden="1">[2]仮設躯体!#REF!</definedName>
    <definedName name="__123Graph_X躯体" hidden="1">[2]仮設躯体!#REF!</definedName>
    <definedName name="__123Graph_X建築" localSheetId="2" hidden="1">[2]仮設躯体!#REF!</definedName>
    <definedName name="__123Graph_X建築" localSheetId="13" hidden="1">[2]仮設躯体!#REF!</definedName>
    <definedName name="__123Graph_X建築" localSheetId="12" hidden="1">[2]仮設躯体!#REF!</definedName>
    <definedName name="__123Graph_X建築" localSheetId="3" hidden="1">[2]仮設躯体!#REF!</definedName>
    <definedName name="__123Graph_X建築" hidden="1">[2]仮設躯体!#REF!</definedName>
    <definedName name="__123Graph_X室内" localSheetId="2" hidden="1">[2]仮設躯体!#REF!</definedName>
    <definedName name="__123Graph_X室内" localSheetId="13" hidden="1">[2]仮設躯体!#REF!</definedName>
    <definedName name="__123Graph_X室内" localSheetId="12" hidden="1">[2]仮設躯体!#REF!</definedName>
    <definedName name="__123Graph_X室内" localSheetId="3" hidden="1">[2]仮設躯体!#REF!</definedName>
    <definedName name="__123Graph_X室内" hidden="1">[2]仮設躯体!#REF!</definedName>
    <definedName name="__123Graph_X土工" localSheetId="2" hidden="1">[2]仮設躯体!#REF!</definedName>
    <definedName name="__123Graph_X土工" localSheetId="13" hidden="1">[2]仮設躯体!#REF!</definedName>
    <definedName name="__123Graph_X土工" localSheetId="12" hidden="1">[2]仮設躯体!#REF!</definedName>
    <definedName name="__123Graph_X土工" localSheetId="3" hidden="1">[2]仮設躯体!#REF!</definedName>
    <definedName name="__123Graph_X土工" hidden="1">[2]仮設躯体!#REF!</definedName>
    <definedName name="__123Graph_X内装" localSheetId="2" hidden="1">[2]仮設躯体!#REF!</definedName>
    <definedName name="__123Graph_X内装" localSheetId="13" hidden="1">[2]仮設躯体!#REF!</definedName>
    <definedName name="__123Graph_X内装" localSheetId="12" hidden="1">[2]仮設躯体!#REF!</definedName>
    <definedName name="__123Graph_X内装" localSheetId="3" hidden="1">[2]仮設躯体!#REF!</definedName>
    <definedName name="__123Graph_X内装" hidden="1">[2]仮設躯体!#REF!</definedName>
    <definedName name="__BOX01" localSheetId="3">#REF!</definedName>
    <definedName name="__BOX01">#REF!</definedName>
    <definedName name="__BOX02" localSheetId="3">#REF!</definedName>
    <definedName name="__BOX02">#REF!</definedName>
    <definedName name="__BOX03" localSheetId="3">#REF!</definedName>
    <definedName name="__BOX03">#REF!</definedName>
    <definedName name="__BUN2">[1]歩・屋!$E$5:$T$16</definedName>
    <definedName name="__PG1" localSheetId="3">#REF!</definedName>
    <definedName name="__PG1">#REF!</definedName>
    <definedName name="__PG100" localSheetId="3">#REF!</definedName>
    <definedName name="__PG100">#REF!</definedName>
    <definedName name="__PG101" localSheetId="3">#REF!</definedName>
    <definedName name="__PG101">#REF!</definedName>
    <definedName name="__PG102" localSheetId="3">#REF!</definedName>
    <definedName name="__PG102">#REF!</definedName>
    <definedName name="__PG11" localSheetId="3">#REF!</definedName>
    <definedName name="__PG11">#REF!</definedName>
    <definedName name="__PG2" localSheetId="3">#REF!</definedName>
    <definedName name="__PG2">#REF!</definedName>
    <definedName name="__PG3" localSheetId="3">#REF!</definedName>
    <definedName name="__PG3">#REF!</definedName>
    <definedName name="__PG4" localSheetId="3">#REF!</definedName>
    <definedName name="__PG4">#REF!</definedName>
    <definedName name="__PG5" localSheetId="3">#REF!</definedName>
    <definedName name="__PG5">#REF!</definedName>
    <definedName name="__PRI1" localSheetId="3">#REF!</definedName>
    <definedName name="__PRI1">#REF!</definedName>
    <definedName name="__PRI2" localSheetId="3">#REF!</definedName>
    <definedName name="__PRI2">#REF!</definedName>
    <definedName name="__RE2" localSheetId="3">#REF!</definedName>
    <definedName name="__RE2">#REF!</definedName>
    <definedName name="__SS61">#N/A</definedName>
    <definedName name="__SS62" localSheetId="3">#REF!</definedName>
    <definedName name="__SS62">#REF!</definedName>
    <definedName name="__SUB2" localSheetId="3">#REF!</definedName>
    <definedName name="__SUB2">#REF!</definedName>
    <definedName name="__SUB3" localSheetId="3">#REF!</definedName>
    <definedName name="__SUB3">#REF!</definedName>
    <definedName name="__SUB4" localSheetId="3">#REF!</definedName>
    <definedName name="__SUB4">#REF!</definedName>
    <definedName name="_0000">#N/A</definedName>
    <definedName name="_1">[3]設計明全!$BI$79</definedName>
    <definedName name="_10">#N/A</definedName>
    <definedName name="_1000" localSheetId="13">#REF!</definedName>
    <definedName name="_1000" localSheetId="12">#REF!</definedName>
    <definedName name="_1000" localSheetId="3">#REF!</definedName>
    <definedName name="_1000">#REF!</definedName>
    <definedName name="_11" localSheetId="13">#REF!</definedName>
    <definedName name="_11" localSheetId="12">#REF!</definedName>
    <definedName name="_11" localSheetId="3">#REF!</definedName>
    <definedName name="_11">#REF!</definedName>
    <definedName name="_111" localSheetId="13">#REF!</definedName>
    <definedName name="_111" localSheetId="12">#REF!</definedName>
    <definedName name="_111" localSheetId="3">#REF!</definedName>
    <definedName name="_111">#REF!</definedName>
    <definedName name="_116" localSheetId="13">#REF!</definedName>
    <definedName name="_116" localSheetId="12">#REF!</definedName>
    <definedName name="_116" localSheetId="3">#REF!</definedName>
    <definedName name="_116">#REF!</definedName>
    <definedName name="_117" localSheetId="13">#REF!</definedName>
    <definedName name="_117" localSheetId="12">#REF!</definedName>
    <definedName name="_117" localSheetId="3">#REF!</definedName>
    <definedName name="_117">#REF!</definedName>
    <definedName name="_118" localSheetId="13">#REF!</definedName>
    <definedName name="_118" localSheetId="12">#REF!</definedName>
    <definedName name="_118" localSheetId="3">#REF!</definedName>
    <definedName name="_118">#REF!</definedName>
    <definedName name="_119" localSheetId="13">#REF!</definedName>
    <definedName name="_119" localSheetId="12">#REF!</definedName>
    <definedName name="_119" localSheetId="3">#REF!</definedName>
    <definedName name="_119">#REF!</definedName>
    <definedName name="_120" localSheetId="13">#REF!</definedName>
    <definedName name="_120" localSheetId="12">#REF!</definedName>
    <definedName name="_120" localSheetId="3">#REF!</definedName>
    <definedName name="_120">#REF!</definedName>
    <definedName name="_121" localSheetId="13">#REF!</definedName>
    <definedName name="_121" localSheetId="12">#REF!</definedName>
    <definedName name="_121" localSheetId="3">#REF!</definedName>
    <definedName name="_121">#REF!</definedName>
    <definedName name="_122" localSheetId="13">#REF!</definedName>
    <definedName name="_122" localSheetId="12">#REF!</definedName>
    <definedName name="_122" localSheetId="3">#REF!</definedName>
    <definedName name="_122">#REF!</definedName>
    <definedName name="_123" localSheetId="13">#REF!</definedName>
    <definedName name="_123" localSheetId="12">#REF!</definedName>
    <definedName name="_123" localSheetId="3">#REF!</definedName>
    <definedName name="_123">#REF!</definedName>
    <definedName name="_16" localSheetId="13">#REF!</definedName>
    <definedName name="_16" localSheetId="12">#REF!</definedName>
    <definedName name="_16" localSheetId="3">#REF!</definedName>
    <definedName name="_16">#REF!</definedName>
    <definedName name="_17" localSheetId="13">#REF!</definedName>
    <definedName name="_17" localSheetId="12">#REF!</definedName>
    <definedName name="_17" localSheetId="3">#REF!</definedName>
    <definedName name="_17">#REF!</definedName>
    <definedName name="_18" localSheetId="13">#REF!</definedName>
    <definedName name="_18" localSheetId="12">#REF!</definedName>
    <definedName name="_18" localSheetId="3">#REF!</definedName>
    <definedName name="_18">#REF!</definedName>
    <definedName name="_19" localSheetId="13">#REF!</definedName>
    <definedName name="_19" localSheetId="12">#REF!</definedName>
    <definedName name="_19" localSheetId="3">#REF!</definedName>
    <definedName name="_19">#REF!</definedName>
    <definedName name="_1S" localSheetId="2">#REF!</definedName>
    <definedName name="_1S" localSheetId="13">#REF!</definedName>
    <definedName name="_1S" localSheetId="12">#REF!</definedName>
    <definedName name="_1S" localSheetId="3">#REF!</definedName>
    <definedName name="_1S">#REF!</definedName>
    <definedName name="_1枚目" localSheetId="13">#REF!</definedName>
    <definedName name="_1枚目" localSheetId="12">#REF!</definedName>
    <definedName name="_1枚目" localSheetId="3">#REF!</definedName>
    <definedName name="_1枚目">#REF!</definedName>
    <definedName name="_2">[3]設計明全!$BI$80</definedName>
    <definedName name="_20" localSheetId="13">#REF!</definedName>
    <definedName name="_20" localSheetId="12">#REF!</definedName>
    <definedName name="_20" localSheetId="3">#REF!</definedName>
    <definedName name="_20">#REF!</definedName>
    <definedName name="_21" localSheetId="13">#REF!</definedName>
    <definedName name="_21" localSheetId="12">#REF!</definedName>
    <definedName name="_21" localSheetId="3">#REF!</definedName>
    <definedName name="_21">#REF!</definedName>
    <definedName name="_216" localSheetId="13">#REF!</definedName>
    <definedName name="_216" localSheetId="12">#REF!</definedName>
    <definedName name="_216" localSheetId="3">#REF!</definedName>
    <definedName name="_216">#REF!</definedName>
    <definedName name="_217" localSheetId="13">#REF!</definedName>
    <definedName name="_217" localSheetId="12">#REF!</definedName>
    <definedName name="_217" localSheetId="3">#REF!</definedName>
    <definedName name="_217">#REF!</definedName>
    <definedName name="_218" localSheetId="13">#REF!</definedName>
    <definedName name="_218" localSheetId="12">#REF!</definedName>
    <definedName name="_218" localSheetId="3">#REF!</definedName>
    <definedName name="_218">#REF!</definedName>
    <definedName name="_219" localSheetId="13">#REF!</definedName>
    <definedName name="_219" localSheetId="12">#REF!</definedName>
    <definedName name="_219" localSheetId="3">#REF!</definedName>
    <definedName name="_219">#REF!</definedName>
    <definedName name="_22" localSheetId="13">#REF!</definedName>
    <definedName name="_22" localSheetId="12">#REF!</definedName>
    <definedName name="_22" localSheetId="3">#REF!</definedName>
    <definedName name="_22">#REF!</definedName>
    <definedName name="_220" localSheetId="13">#REF!</definedName>
    <definedName name="_220" localSheetId="12">#REF!</definedName>
    <definedName name="_220" localSheetId="3">#REF!</definedName>
    <definedName name="_220">#REF!</definedName>
    <definedName name="_221" localSheetId="13">#REF!</definedName>
    <definedName name="_221" localSheetId="12">#REF!</definedName>
    <definedName name="_221" localSheetId="3">#REF!</definedName>
    <definedName name="_221">#REF!</definedName>
    <definedName name="_222" localSheetId="13">#REF!</definedName>
    <definedName name="_222" localSheetId="12">#REF!</definedName>
    <definedName name="_222" localSheetId="3">#REF!</definedName>
    <definedName name="_222">#REF!</definedName>
    <definedName name="_223" localSheetId="13">#REF!</definedName>
    <definedName name="_223" localSheetId="12">#REF!</definedName>
    <definedName name="_223" localSheetId="3">#REF!</definedName>
    <definedName name="_223">#REF!</definedName>
    <definedName name="_23" localSheetId="13">#REF!</definedName>
    <definedName name="_23" localSheetId="12">#REF!</definedName>
    <definedName name="_23" localSheetId="3">#REF!</definedName>
    <definedName name="_23">#REF!</definedName>
    <definedName name="_2S" localSheetId="2">#REF!</definedName>
    <definedName name="_2S" localSheetId="13">#REF!</definedName>
    <definedName name="_2S" localSheetId="12">#REF!</definedName>
    <definedName name="_2S" localSheetId="3">#REF!</definedName>
    <definedName name="_2S">#REF!</definedName>
    <definedName name="_2ページまで" localSheetId="3">#REF!</definedName>
    <definedName name="_2ページまで">#REF!</definedName>
    <definedName name="_2枚目" localSheetId="13">#REF!</definedName>
    <definedName name="_2枚目" localSheetId="12">#REF!</definedName>
    <definedName name="_2枚目" localSheetId="3">#REF!</definedName>
    <definedName name="_2枚目">#REF!</definedName>
    <definedName name="_3">[3]設計明全!$BI$81</definedName>
    <definedName name="_33" localSheetId="13">#REF!</definedName>
    <definedName name="_33" localSheetId="12">#REF!</definedName>
    <definedName name="_33" localSheetId="3">#REF!</definedName>
    <definedName name="_33">#REF!</definedName>
    <definedName name="_3S" localSheetId="2">#REF!</definedName>
    <definedName name="_3S" localSheetId="13">#REF!</definedName>
    <definedName name="_3S" localSheetId="12">#REF!</definedName>
    <definedName name="_3S" localSheetId="3">#REF!</definedName>
    <definedName name="_3S">#REF!</definedName>
    <definedName name="_3ページまで" localSheetId="3">#REF!</definedName>
    <definedName name="_3ページまで">#REF!</definedName>
    <definedName name="_3行挿入" localSheetId="13">#REF!</definedName>
    <definedName name="_3行挿入" localSheetId="12">#REF!</definedName>
    <definedName name="_3行挿入" localSheetId="3">#REF!</definedName>
    <definedName name="_3行挿入">#REF!</definedName>
    <definedName name="_3枚目" localSheetId="13">#REF!</definedName>
    <definedName name="_3枚目" localSheetId="12">#REF!</definedName>
    <definedName name="_3枚目" localSheetId="3">#REF!</definedName>
    <definedName name="_3枚目">#REF!</definedName>
    <definedName name="_4">[3]設計明全!$BI$82</definedName>
    <definedName name="_44" localSheetId="13">#REF!</definedName>
    <definedName name="_44" localSheetId="12">#REF!</definedName>
    <definedName name="_44" localSheetId="3">#REF!</definedName>
    <definedName name="_44">#REF!</definedName>
    <definedName name="_4S" localSheetId="2">#REF!</definedName>
    <definedName name="_4S" localSheetId="13">#REF!</definedName>
    <definedName name="_4S" localSheetId="12">#REF!</definedName>
    <definedName name="_4S" localSheetId="3">#REF!</definedName>
    <definedName name="_4S">#REF!</definedName>
    <definedName name="_4ページまで" localSheetId="3">#REF!</definedName>
    <definedName name="_4ページまで">#REF!</definedName>
    <definedName name="_4枚目" localSheetId="13">#REF!</definedName>
    <definedName name="_4枚目" localSheetId="12">#REF!</definedName>
    <definedName name="_4枚目" localSheetId="3">#REF!</definedName>
    <definedName name="_4枚目">#REF!</definedName>
    <definedName name="_5">[3]設計明全!$BI$83</definedName>
    <definedName name="_50" localSheetId="13">#REF!</definedName>
    <definedName name="_50" localSheetId="12">#REF!</definedName>
    <definedName name="_50" localSheetId="3">#REF!</definedName>
    <definedName name="_50">#REF!</definedName>
    <definedName name="_55" localSheetId="13">#REF!</definedName>
    <definedName name="_55" localSheetId="12">#REF!</definedName>
    <definedName name="_55" localSheetId="3">#REF!</definedName>
    <definedName name="_55">#REF!</definedName>
    <definedName name="_5S" localSheetId="2">#REF!</definedName>
    <definedName name="_5S" localSheetId="13">#REF!</definedName>
    <definedName name="_5S" localSheetId="12">#REF!</definedName>
    <definedName name="_5S" localSheetId="3">#REF!</definedName>
    <definedName name="_5S">#REF!</definedName>
    <definedName name="_5ページまで" localSheetId="3">#REF!</definedName>
    <definedName name="_5ページまで">#REF!</definedName>
    <definedName name="_5枚目" localSheetId="13">#REF!</definedName>
    <definedName name="_5枚目" localSheetId="12">#REF!</definedName>
    <definedName name="_5枚目" localSheetId="3">#REF!</definedName>
    <definedName name="_5枚目">#REF!</definedName>
    <definedName name="_6">[3]設計明全!$BI$84</definedName>
    <definedName name="_66" localSheetId="13">#REF!</definedName>
    <definedName name="_66" localSheetId="12">#REF!</definedName>
    <definedName name="_66" localSheetId="3">#REF!</definedName>
    <definedName name="_66">#REF!</definedName>
    <definedName name="_6ページまで" localSheetId="3">#REF!</definedName>
    <definedName name="_6ページまで">#REF!</definedName>
    <definedName name="_6枚目">#N/A</definedName>
    <definedName name="_7">[3]設計明全!$BI$85</definedName>
    <definedName name="_7ページまで" localSheetId="3">#REF!</definedName>
    <definedName name="_7ページまで">#REF!</definedName>
    <definedName name="_7枚目">#N/A</definedName>
    <definedName name="_8">[3]設計明全!$BI$86</definedName>
    <definedName name="_850" localSheetId="13">#REF!</definedName>
    <definedName name="_850" localSheetId="12">#REF!</definedName>
    <definedName name="_850" localSheetId="3">#REF!</definedName>
    <definedName name="_850">#REF!</definedName>
    <definedName name="_88" localSheetId="13">#REF!</definedName>
    <definedName name="_88" localSheetId="12">#REF!</definedName>
    <definedName name="_88" localSheetId="3">#REF!</definedName>
    <definedName name="_88">#REF!</definedName>
    <definedName name="_8枚目" localSheetId="13">#REF!</definedName>
    <definedName name="_8枚目" localSheetId="12">#REF!</definedName>
    <definedName name="_8枚目" localSheetId="3">#REF!</definedName>
    <definedName name="_8枚目">#REF!</definedName>
    <definedName name="_9">#N/A</definedName>
    <definedName name="_99" localSheetId="13">#REF!</definedName>
    <definedName name="_99" localSheetId="12">#REF!</definedName>
    <definedName name="_99" localSheetId="3">#REF!</definedName>
    <definedName name="_99">#REF!</definedName>
    <definedName name="_9枚目">#N/A</definedName>
    <definedName name="_BOX01" localSheetId="3">#REF!</definedName>
    <definedName name="_BOX01">#REF!</definedName>
    <definedName name="_BOX02" localSheetId="3">#REF!</definedName>
    <definedName name="_BOX02">#REF!</definedName>
    <definedName name="_BOX03" localSheetId="3">#REF!</definedName>
    <definedName name="_BOX03">#REF!</definedName>
    <definedName name="_BUN2">[1]歩・屋!$E$5:$T$16</definedName>
    <definedName name="_Fill" localSheetId="0" hidden="1">#REF!</definedName>
    <definedName name="_Fill" localSheetId="13" hidden="1">#REF!</definedName>
    <definedName name="_Fill" localSheetId="12" hidden="1">#REF!</definedName>
    <definedName name="_Fill" localSheetId="3" hidden="1">#REF!</definedName>
    <definedName name="_Fill" hidden="1">#REF!</definedName>
    <definedName name="_Key1" localSheetId="0" hidden="1">#REF!</definedName>
    <definedName name="_Key1" localSheetId="13" hidden="1">#REF!</definedName>
    <definedName name="_Key1" localSheetId="12" hidden="1">#REF!</definedName>
    <definedName name="_Key1" localSheetId="3" hidden="1">#REF!</definedName>
    <definedName name="_Key1" hidden="1">#REF!</definedName>
    <definedName name="_Key2" localSheetId="0" hidden="1">[1]内・屋外!#REF!</definedName>
    <definedName name="_Key2" localSheetId="2" hidden="1">[1]内・屋外!#REF!</definedName>
    <definedName name="_Key2" localSheetId="13" hidden="1">[1]内・屋外!#REF!</definedName>
    <definedName name="_Key2" localSheetId="12" hidden="1">[1]内・屋外!#REF!</definedName>
    <definedName name="_Key2" localSheetId="3" hidden="1">[1]内・屋外!#REF!</definedName>
    <definedName name="_Key2" hidden="1">[1]内・屋外!#REF!</definedName>
    <definedName name="_Order1" hidden="1">255</definedName>
    <definedName name="_Order2" hidden="1">255</definedName>
    <definedName name="_PG1" localSheetId="3">#REF!</definedName>
    <definedName name="_PG1">#REF!</definedName>
    <definedName name="_PG100" localSheetId="3">#REF!</definedName>
    <definedName name="_PG100">#REF!</definedName>
    <definedName name="_PG101" localSheetId="3">#REF!</definedName>
    <definedName name="_PG101">#REF!</definedName>
    <definedName name="_PG102" localSheetId="3">#REF!</definedName>
    <definedName name="_PG102">#REF!</definedName>
    <definedName name="_PG11" localSheetId="2">#REF!</definedName>
    <definedName name="_PG11" localSheetId="3">#REF!</definedName>
    <definedName name="_PG11">#REF!</definedName>
    <definedName name="_PG2" localSheetId="3">#REF!</definedName>
    <definedName name="_PG2">#REF!</definedName>
    <definedName name="_PG3" localSheetId="3">#REF!</definedName>
    <definedName name="_PG3">#REF!</definedName>
    <definedName name="_PG4" localSheetId="3">#REF!</definedName>
    <definedName name="_PG4">#REF!</definedName>
    <definedName name="_PG5" localSheetId="2">#REF!</definedName>
    <definedName name="_PG5" localSheetId="3">#REF!</definedName>
    <definedName name="_PG5">#REF!</definedName>
    <definedName name="_PRI1" localSheetId="3">#REF!</definedName>
    <definedName name="_PRI1">#REF!</definedName>
    <definedName name="_PRI2" localSheetId="3">#REF!</definedName>
    <definedName name="_PRI2">#REF!</definedName>
    <definedName name="_RC1特殊" localSheetId="13">#REF!</definedName>
    <definedName name="_RC1特殊" localSheetId="12">#REF!</definedName>
    <definedName name="_RC1特殊" localSheetId="3">#REF!</definedName>
    <definedName name="_RC1特殊">#REF!</definedName>
    <definedName name="_RC2普通" localSheetId="13">#REF!</definedName>
    <definedName name="_RC2普通" localSheetId="12">#REF!</definedName>
    <definedName name="_RC2普通" localSheetId="3">#REF!</definedName>
    <definedName name="_RC2普通">#REF!</definedName>
    <definedName name="_RC3特殊" localSheetId="13">#REF!</definedName>
    <definedName name="_RC3特殊" localSheetId="12">#REF!</definedName>
    <definedName name="_RC3特殊" localSheetId="3">#REF!</definedName>
    <definedName name="_RC3特殊">#REF!</definedName>
    <definedName name="_RC3普通" localSheetId="13">#REF!</definedName>
    <definedName name="_RC3普通" localSheetId="12">#REF!</definedName>
    <definedName name="_RC3普通" localSheetId="3">#REF!</definedName>
    <definedName name="_RC3普通">#REF!</definedName>
    <definedName name="_RC4普通" localSheetId="13">#REF!</definedName>
    <definedName name="_RC4普通" localSheetId="12">#REF!</definedName>
    <definedName name="_RC4普通" localSheetId="3">#REF!</definedName>
    <definedName name="_RC4普通">#REF!</definedName>
    <definedName name="_RE2" localSheetId="2">#REF!</definedName>
    <definedName name="_RE2" localSheetId="3">#REF!</definedName>
    <definedName name="_RE2">#REF!</definedName>
    <definedName name="_Sort" localSheetId="0" hidden="1">#REF!</definedName>
    <definedName name="_Sort" localSheetId="13" hidden="1">#REF!</definedName>
    <definedName name="_Sort" localSheetId="12" hidden="1">#REF!</definedName>
    <definedName name="_Sort" localSheetId="3" hidden="1">#REF!</definedName>
    <definedName name="_Sort" hidden="1">#REF!</definedName>
    <definedName name="_SS61">#N/A</definedName>
    <definedName name="_SS62" localSheetId="3">#REF!</definedName>
    <definedName name="_SS62">#REF!</definedName>
    <definedName name="_SUB2" localSheetId="2">#REF!</definedName>
    <definedName name="_SUB2" localSheetId="3">#REF!</definedName>
    <definedName name="_SUB2">#REF!</definedName>
    <definedName name="_SUB3" localSheetId="2">#REF!</definedName>
    <definedName name="_SUB3" localSheetId="3">#REF!</definedName>
    <definedName name="_SUB3">#REF!</definedName>
    <definedName name="_SUB4" localSheetId="2">#REF!</definedName>
    <definedName name="_SUB4" localSheetId="3">#REF!</definedName>
    <definedName name="_SUB4">#REF!</definedName>
    <definedName name="\0" localSheetId="13">#REF!</definedName>
    <definedName name="\0" localSheetId="12">#REF!</definedName>
    <definedName name="\0" localSheetId="3">#REF!</definedName>
    <definedName name="\0">#REF!</definedName>
    <definedName name="￥1250" localSheetId="2">#REF!</definedName>
    <definedName name="￥1250" localSheetId="13">#REF!</definedName>
    <definedName name="￥1250" localSheetId="12">#REF!</definedName>
    <definedName name="￥1250" localSheetId="3">#REF!</definedName>
    <definedName name="￥1250">#REF!</definedName>
    <definedName name="￥1900" localSheetId="13">#REF!</definedName>
    <definedName name="￥1900" localSheetId="12">#REF!</definedName>
    <definedName name="￥1900" localSheetId="3">#REF!</definedName>
    <definedName name="￥1900">#REF!</definedName>
    <definedName name="\a" localSheetId="13">#REF!</definedName>
    <definedName name="\a" localSheetId="12">#REF!</definedName>
    <definedName name="\a" localSheetId="3">#REF!</definedName>
    <definedName name="\a">#REF!</definedName>
    <definedName name="\b">[4]表紙!$C$6</definedName>
    <definedName name="\c" localSheetId="2">#REF!</definedName>
    <definedName name="\c" localSheetId="13">#REF!</definedName>
    <definedName name="\c" localSheetId="12">#REF!</definedName>
    <definedName name="\c" localSheetId="3">#REF!</definedName>
    <definedName name="\c">#REF!</definedName>
    <definedName name="\d" localSheetId="13">#REF!</definedName>
    <definedName name="\d" localSheetId="12">#REF!</definedName>
    <definedName name="\d" localSheetId="3">#REF!</definedName>
    <definedName name="\d">#REF!</definedName>
    <definedName name="\e" localSheetId="2">#REF!</definedName>
    <definedName name="\e" localSheetId="13">#REF!</definedName>
    <definedName name="\e" localSheetId="12">#REF!</definedName>
    <definedName name="\e" localSheetId="3">#REF!</definedName>
    <definedName name="\e">#REF!</definedName>
    <definedName name="\f" localSheetId="2">#REF!</definedName>
    <definedName name="\f" localSheetId="13">#REF!</definedName>
    <definedName name="\f" localSheetId="12">#REF!</definedName>
    <definedName name="\f" localSheetId="3">#REF!</definedName>
    <definedName name="\f">#REF!</definedName>
    <definedName name="\g" localSheetId="2">#REF!</definedName>
    <definedName name="\g" localSheetId="13">#REF!</definedName>
    <definedName name="\g" localSheetId="12">#REF!</definedName>
    <definedName name="\g" localSheetId="3">#REF!</definedName>
    <definedName name="\g">#REF!</definedName>
    <definedName name="\h" localSheetId="2">#REF!</definedName>
    <definedName name="\h" localSheetId="13">#REF!</definedName>
    <definedName name="\h" localSheetId="12">#REF!</definedName>
    <definedName name="\h" localSheetId="3">#REF!</definedName>
    <definedName name="\h">#REF!</definedName>
    <definedName name="\i" localSheetId="13">#REF!</definedName>
    <definedName name="\i" localSheetId="12">#REF!</definedName>
    <definedName name="\i" localSheetId="3">#REF!</definedName>
    <definedName name="\i">#REF!</definedName>
    <definedName name="\j" localSheetId="13">#REF!</definedName>
    <definedName name="\j" localSheetId="12">#REF!</definedName>
    <definedName name="\j" localSheetId="3">#REF!</definedName>
    <definedName name="\j">#REF!</definedName>
    <definedName name="\k" localSheetId="2">[5]舗装集計!#REF!</definedName>
    <definedName name="\k" localSheetId="13">[5]舗装集計!#REF!</definedName>
    <definedName name="\k" localSheetId="12">[5]舗装集計!#REF!</definedName>
    <definedName name="\k" localSheetId="3">[5]舗装集計!#REF!</definedName>
    <definedName name="\k">[5]舗装集計!#REF!</definedName>
    <definedName name="\l">#N/A</definedName>
    <definedName name="\m" localSheetId="13">#REF!</definedName>
    <definedName name="\m" localSheetId="12">#REF!</definedName>
    <definedName name="\m" localSheetId="3">#REF!</definedName>
    <definedName name="\m">#REF!</definedName>
    <definedName name="\n" localSheetId="2">[6]対照表!#REF!</definedName>
    <definedName name="\n" localSheetId="13">[6]対照表!#REF!</definedName>
    <definedName name="\n" localSheetId="12">[6]対照表!#REF!</definedName>
    <definedName name="\n" localSheetId="3">[6]対照表!#REF!</definedName>
    <definedName name="\n">[6]対照表!#REF!</definedName>
    <definedName name="\o" localSheetId="2">[6]換算補正!#REF!</definedName>
    <definedName name="\o" localSheetId="13">[6]換算補正!#REF!</definedName>
    <definedName name="\o" localSheetId="12">[6]換算補正!#REF!</definedName>
    <definedName name="\o" localSheetId="3">[6]換算補正!#REF!</definedName>
    <definedName name="\o">[6]換算補正!#REF!</definedName>
    <definedName name="\p" localSheetId="2">[6]換算補正!#REF!</definedName>
    <definedName name="\p" localSheetId="13">[6]換算補正!#REF!</definedName>
    <definedName name="\p" localSheetId="12">[6]換算補正!#REF!</definedName>
    <definedName name="\p" localSheetId="3">[6]換算補正!#REF!</definedName>
    <definedName name="\p">[6]換算補正!#REF!</definedName>
    <definedName name="\P1" localSheetId="2">[5]舗装集計!#REF!</definedName>
    <definedName name="\P1" localSheetId="13">[5]舗装集計!#REF!</definedName>
    <definedName name="\P1" localSheetId="12">[5]舗装集計!#REF!</definedName>
    <definedName name="\P1" localSheetId="3">[5]舗装集計!#REF!</definedName>
    <definedName name="\P1">[5]舗装集計!#REF!</definedName>
    <definedName name="\P10" localSheetId="2">[5]舗装集計!#REF!</definedName>
    <definedName name="\P10" localSheetId="13">[5]舗装集計!#REF!</definedName>
    <definedName name="\P10" localSheetId="12">[5]舗装集計!#REF!</definedName>
    <definedName name="\P10" localSheetId="3">[5]舗装集計!#REF!</definedName>
    <definedName name="\P10">[5]舗装集計!#REF!</definedName>
    <definedName name="\P11" localSheetId="2">[5]舗装集計!#REF!</definedName>
    <definedName name="\P11" localSheetId="13">[5]舗装集計!#REF!</definedName>
    <definedName name="\P11" localSheetId="12">[5]舗装集計!#REF!</definedName>
    <definedName name="\P11" localSheetId="3">[5]舗装集計!#REF!</definedName>
    <definedName name="\P11">[5]舗装集計!#REF!</definedName>
    <definedName name="\P12" localSheetId="2">[5]舗装集計!#REF!</definedName>
    <definedName name="\P12" localSheetId="13">[5]舗装集計!#REF!</definedName>
    <definedName name="\P12" localSheetId="12">[5]舗装集計!#REF!</definedName>
    <definedName name="\P12" localSheetId="3">[5]舗装集計!#REF!</definedName>
    <definedName name="\P12">[5]舗装集計!#REF!</definedName>
    <definedName name="\P13" localSheetId="2">[5]舗装集計!#REF!</definedName>
    <definedName name="\P13" localSheetId="13">[5]舗装集計!#REF!</definedName>
    <definedName name="\P13" localSheetId="12">[5]舗装集計!#REF!</definedName>
    <definedName name="\P13" localSheetId="3">[5]舗装集計!#REF!</definedName>
    <definedName name="\P13">[5]舗装集計!#REF!</definedName>
    <definedName name="\P14" localSheetId="2">[5]舗装集計!#REF!</definedName>
    <definedName name="\P14" localSheetId="13">[5]舗装集計!#REF!</definedName>
    <definedName name="\P14" localSheetId="12">[5]舗装集計!#REF!</definedName>
    <definedName name="\P14" localSheetId="3">[5]舗装集計!#REF!</definedName>
    <definedName name="\P14">[5]舗装集計!#REF!</definedName>
    <definedName name="\P15" localSheetId="2">[5]舗装集計!#REF!</definedName>
    <definedName name="\P15" localSheetId="13">[5]舗装集計!#REF!</definedName>
    <definedName name="\P15" localSheetId="12">[5]舗装集計!#REF!</definedName>
    <definedName name="\P15" localSheetId="3">[5]舗装集計!#REF!</definedName>
    <definedName name="\P15">[5]舗装集計!#REF!</definedName>
    <definedName name="\P16" localSheetId="2">[5]舗装集計!#REF!</definedName>
    <definedName name="\P16" localSheetId="13">[5]舗装集計!#REF!</definedName>
    <definedName name="\P16" localSheetId="12">[5]舗装集計!#REF!</definedName>
    <definedName name="\P16" localSheetId="3">[5]舗装集計!#REF!</definedName>
    <definedName name="\P16">[5]舗装集計!#REF!</definedName>
    <definedName name="\P17" localSheetId="2">[5]舗装集計!#REF!</definedName>
    <definedName name="\P17" localSheetId="13">[5]舗装集計!#REF!</definedName>
    <definedName name="\P17" localSheetId="12">[5]舗装集計!#REF!</definedName>
    <definedName name="\P17" localSheetId="3">[5]舗装集計!#REF!</definedName>
    <definedName name="\P17">[5]舗装集計!#REF!</definedName>
    <definedName name="\P18" localSheetId="2">[5]舗装集計!#REF!</definedName>
    <definedName name="\P18" localSheetId="13">[5]舗装集計!#REF!</definedName>
    <definedName name="\P18" localSheetId="12">[5]舗装集計!#REF!</definedName>
    <definedName name="\P18" localSheetId="3">[5]舗装集計!#REF!</definedName>
    <definedName name="\P18">[5]舗装集計!#REF!</definedName>
    <definedName name="\P2" localSheetId="2">[5]舗装集計!#REF!</definedName>
    <definedName name="\P2" localSheetId="13">[5]舗装集計!#REF!</definedName>
    <definedName name="\P2" localSheetId="12">[5]舗装集計!#REF!</definedName>
    <definedName name="\P2" localSheetId="3">[5]舗装集計!#REF!</definedName>
    <definedName name="\P2">[5]舗装集計!#REF!</definedName>
    <definedName name="\P3" localSheetId="2">[5]舗装集計!#REF!</definedName>
    <definedName name="\P3" localSheetId="13">[5]舗装集計!#REF!</definedName>
    <definedName name="\P3" localSheetId="12">[5]舗装集計!#REF!</definedName>
    <definedName name="\P3" localSheetId="3">[5]舗装集計!#REF!</definedName>
    <definedName name="\P3">[5]舗装集計!#REF!</definedName>
    <definedName name="\P4" localSheetId="2">[5]舗装集計!#REF!</definedName>
    <definedName name="\P4" localSheetId="13">[5]舗装集計!#REF!</definedName>
    <definedName name="\P4" localSheetId="12">[5]舗装集計!#REF!</definedName>
    <definedName name="\P4" localSheetId="3">[5]舗装集計!#REF!</definedName>
    <definedName name="\P4">[5]舗装集計!#REF!</definedName>
    <definedName name="\P5" localSheetId="2">[5]舗装集計!#REF!</definedName>
    <definedName name="\P5" localSheetId="13">[5]舗装集計!#REF!</definedName>
    <definedName name="\P5" localSheetId="12">[5]舗装集計!#REF!</definedName>
    <definedName name="\P5" localSheetId="3">[5]舗装集計!#REF!</definedName>
    <definedName name="\P5">[5]舗装集計!#REF!</definedName>
    <definedName name="\P6" localSheetId="2">[5]舗装集計!#REF!</definedName>
    <definedName name="\P6" localSheetId="13">[5]舗装集計!#REF!</definedName>
    <definedName name="\P6" localSheetId="12">[5]舗装集計!#REF!</definedName>
    <definedName name="\P6" localSheetId="3">[5]舗装集計!#REF!</definedName>
    <definedName name="\P6">[5]舗装集計!#REF!</definedName>
    <definedName name="\P7" localSheetId="2">[5]舗装集計!#REF!</definedName>
    <definedName name="\P7" localSheetId="13">[5]舗装集計!#REF!</definedName>
    <definedName name="\P7" localSheetId="12">[5]舗装集計!#REF!</definedName>
    <definedName name="\P7" localSheetId="3">[5]舗装集計!#REF!</definedName>
    <definedName name="\P7">[5]舗装集計!#REF!</definedName>
    <definedName name="\P8" localSheetId="2">[5]舗装集計!#REF!</definedName>
    <definedName name="\P8" localSheetId="13">[5]舗装集計!#REF!</definedName>
    <definedName name="\P8" localSheetId="12">[5]舗装集計!#REF!</definedName>
    <definedName name="\P8" localSheetId="3">[5]舗装集計!#REF!</definedName>
    <definedName name="\P8">[5]舗装集計!#REF!</definedName>
    <definedName name="\P9" localSheetId="2">[5]舗装集計!#REF!</definedName>
    <definedName name="\P9" localSheetId="13">[5]舗装集計!#REF!</definedName>
    <definedName name="\P9" localSheetId="12">[5]舗装集計!#REF!</definedName>
    <definedName name="\P9" localSheetId="3">[5]舗装集計!#REF!</definedName>
    <definedName name="\P9">[5]舗装集計!#REF!</definedName>
    <definedName name="\q">[3]設計明全!$D$26</definedName>
    <definedName name="\r" localSheetId="13">#REF!</definedName>
    <definedName name="\r" localSheetId="12">#REF!</definedName>
    <definedName name="\r" localSheetId="3">#REF!</definedName>
    <definedName name="\r">#REF!</definedName>
    <definedName name="\s" localSheetId="13">#REF!</definedName>
    <definedName name="\s" localSheetId="12">#REF!</definedName>
    <definedName name="\s" localSheetId="3">#REF!</definedName>
    <definedName name="\s">#REF!</definedName>
    <definedName name="\t" localSheetId="13">#REF!</definedName>
    <definedName name="\t" localSheetId="12">#REF!</definedName>
    <definedName name="\t" localSheetId="3">#REF!</definedName>
    <definedName name="\t">#REF!</definedName>
    <definedName name="\u" localSheetId="2">#REF!</definedName>
    <definedName name="\u" localSheetId="13">#REF!</definedName>
    <definedName name="\u" localSheetId="12">#REF!</definedName>
    <definedName name="\u" localSheetId="3">#REF!</definedName>
    <definedName name="\u">#REF!</definedName>
    <definedName name="\w" localSheetId="13">#REF!</definedName>
    <definedName name="\w" localSheetId="12">#REF!</definedName>
    <definedName name="\w" localSheetId="3">#REF!</definedName>
    <definedName name="\w">#REF!</definedName>
    <definedName name="\x" localSheetId="2">#REF!</definedName>
    <definedName name="\x" localSheetId="13">#REF!</definedName>
    <definedName name="\x" localSheetId="12">#REF!</definedName>
    <definedName name="\x" localSheetId="3">#REF!</definedName>
    <definedName name="\x">#REF!</definedName>
    <definedName name="\Y" localSheetId="2">#REF!</definedName>
    <definedName name="\Y" localSheetId="13">#REF!</definedName>
    <definedName name="\Y" localSheetId="12">#REF!</definedName>
    <definedName name="\Y" localSheetId="3">#REF!</definedName>
    <definedName name="\Y">#REF!</definedName>
    <definedName name="\z" localSheetId="13">#REF!</definedName>
    <definedName name="\z" localSheetId="12">#REF!</definedName>
    <definedName name="\z" localSheetId="3">#REF!</definedName>
    <definedName name="\z">#REF!</definedName>
    <definedName name="A" localSheetId="2">#REF!</definedName>
    <definedName name="A" localSheetId="13">#REF!</definedName>
    <definedName name="A" localSheetId="12">#REF!</definedName>
    <definedName name="A" localSheetId="3">#REF!</definedName>
    <definedName name="A">#REF!</definedName>
    <definedName name="ABC">[0]!ABC</definedName>
    <definedName name="AccessDatabase" hidden="1">"C:\My Documents\キンニャモニャセンター計算集計1.mdb"</definedName>
    <definedName name="ai" localSheetId="13">#REF!</definedName>
    <definedName name="ai" localSheetId="12">#REF!</definedName>
    <definedName name="ai" localSheetId="3">#REF!</definedName>
    <definedName name="ai">#REF!</definedName>
    <definedName name="AS" localSheetId="2">#REF!</definedName>
    <definedName name="AS" localSheetId="13">#REF!</definedName>
    <definedName name="AS" localSheetId="12">#REF!</definedName>
    <definedName name="AS" localSheetId="3">#REF!</definedName>
    <definedName name="AS">#REF!</definedName>
    <definedName name="ASDVIUI" localSheetId="13">#REF!</definedName>
    <definedName name="ASDVIUI" localSheetId="12">#REF!</definedName>
    <definedName name="ASDVIUI" localSheetId="3">#REF!</definedName>
    <definedName name="ASDVIUI">#REF!</definedName>
    <definedName name="A撤去工事頭" localSheetId="3">#REF!</definedName>
    <definedName name="A撤去工事頭">#REF!</definedName>
    <definedName name="Ｂ" localSheetId="2">#REF!</definedName>
    <definedName name="Ｂ" localSheetId="13">#REF!</definedName>
    <definedName name="Ｂ" localSheetId="12">#REF!</definedName>
    <definedName name="Ｂ" localSheetId="3">#REF!</definedName>
    <definedName name="Ｂ">#REF!</definedName>
    <definedName name="B4OUT" localSheetId="2">#REF!</definedName>
    <definedName name="B4OUT" localSheetId="13">#REF!</definedName>
    <definedName name="B4OUT" localSheetId="12">#REF!</definedName>
    <definedName name="B4OUT" localSheetId="3">#REF!</definedName>
    <definedName name="B4OUT">#REF!</definedName>
    <definedName name="B5OUT" localSheetId="2">#REF!</definedName>
    <definedName name="B5OUT" localSheetId="13">#REF!</definedName>
    <definedName name="B5OUT" localSheetId="12">#REF!</definedName>
    <definedName name="B5OUT" localSheetId="3">#REF!</definedName>
    <definedName name="B5OUT">#REF!</definedName>
    <definedName name="BANGOU" localSheetId="13">#REF!</definedName>
    <definedName name="BANGOU" localSheetId="12">#REF!</definedName>
    <definedName name="BANGOU" localSheetId="3">#REF!</definedName>
    <definedName name="BANGOU">#REF!</definedName>
    <definedName name="BUN">[1]歩・屋!$E$5:$T$16</definedName>
    <definedName name="Ｂ改修工事頭" localSheetId="3">#REF!</definedName>
    <definedName name="Ｂ改修工事頭">#REF!</definedName>
    <definedName name="Ｂ外構工事" localSheetId="3" hidden="1">[7]仮設躯体!#REF!</definedName>
    <definedName name="Ｂ外構工事" hidden="1">[7]仮設躯体!#REF!</definedName>
    <definedName name="B種" localSheetId="13">#REF!</definedName>
    <definedName name="B種" localSheetId="12">#REF!</definedName>
    <definedName name="B種" localSheetId="3">#REF!</definedName>
    <definedName name="B種">#REF!</definedName>
    <definedName name="C0" localSheetId="13">#REF!</definedName>
    <definedName name="C0" localSheetId="12">#REF!</definedName>
    <definedName name="C0" localSheetId="3">#REF!</definedName>
    <definedName name="C0">#REF!</definedName>
    <definedName name="CA" localSheetId="13">#REF!</definedName>
    <definedName name="CA" localSheetId="12">#REF!</definedName>
    <definedName name="CA" localSheetId="3">#REF!</definedName>
    <definedName name="CA">#REF!</definedName>
    <definedName name="CA値" localSheetId="13">#REF!</definedName>
    <definedName name="CA値" localSheetId="12">#REF!</definedName>
    <definedName name="CA値" localSheetId="3">#REF!</definedName>
    <definedName name="CA値">#REF!</definedName>
    <definedName name="CB" localSheetId="13">#REF!</definedName>
    <definedName name="CB" localSheetId="12">#REF!</definedName>
    <definedName name="CB" localSheetId="3">#REF!</definedName>
    <definedName name="CB">#REF!</definedName>
    <definedName name="CB値" localSheetId="13">#REF!</definedName>
    <definedName name="CB値" localSheetId="12">#REF!</definedName>
    <definedName name="CB値" localSheetId="3">#REF!</definedName>
    <definedName name="CB値">#REF!</definedName>
    <definedName name="CP" localSheetId="13">#REF!</definedName>
    <definedName name="CP" localSheetId="12">#REF!</definedName>
    <definedName name="CP" localSheetId="3">#REF!</definedName>
    <definedName name="CP">#REF!</definedName>
    <definedName name="_xlnm.Criteria" localSheetId="13">#REF!</definedName>
    <definedName name="_xlnm.Criteria" localSheetId="12">#REF!</definedName>
    <definedName name="_xlnm.Criteria" localSheetId="3">#REF!</definedName>
    <definedName name="_xlnm.Criteria">#REF!</definedName>
    <definedName name="Criteria_MI" localSheetId="13">#REF!</definedName>
    <definedName name="Criteria_MI" localSheetId="12">#REF!</definedName>
    <definedName name="Criteria_MI" localSheetId="3">#REF!</definedName>
    <definedName name="Criteria_MI">#REF!</definedName>
    <definedName name="ｃｚ" localSheetId="13">#REF!</definedName>
    <definedName name="ｃｚ" localSheetId="12">#REF!</definedName>
    <definedName name="ｃｚ" localSheetId="3">#REF!</definedName>
    <definedName name="ｃｚ">#REF!</definedName>
    <definedName name="Ｃ既存校舎" localSheetId="2">[8]バルブ!#REF!</definedName>
    <definedName name="Ｃ既存校舎" localSheetId="13">[8]バルブ!#REF!</definedName>
    <definedName name="Ｃ既存校舎" localSheetId="12">[8]バルブ!#REF!</definedName>
    <definedName name="Ｃ既存校舎" localSheetId="3">[8]バルブ!#REF!</definedName>
    <definedName name="Ｃ既存校舎">[8]バルブ!#REF!</definedName>
    <definedName name="C種" localSheetId="13">#REF!</definedName>
    <definedName name="C種" localSheetId="12">#REF!</definedName>
    <definedName name="C種" localSheetId="3">#REF!</definedName>
    <definedName name="C種">#REF!</definedName>
    <definedName name="C厨房設備機器" localSheetId="3">#REF!</definedName>
    <definedName name="C厨房設備機器">#REF!</definedName>
    <definedName name="D" localSheetId="13">#REF!</definedName>
    <definedName name="D" localSheetId="12">#REF!</definedName>
    <definedName name="D" localSheetId="3">#REF!</definedName>
    <definedName name="D">#REF!</definedName>
    <definedName name="DATA" localSheetId="13">#REF!</definedName>
    <definedName name="DATA" localSheetId="12">#REF!</definedName>
    <definedName name="DATA" localSheetId="3">#REF!</definedName>
    <definedName name="DATA">#REF!</definedName>
    <definedName name="_xlnm.Database" localSheetId="13">#REF!</definedName>
    <definedName name="_xlnm.Database" localSheetId="12">#REF!</definedName>
    <definedName name="_xlnm.Database" localSheetId="3">#REF!</definedName>
    <definedName name="_xlnm.Database">#REF!</definedName>
    <definedName name="Database_MI" localSheetId="13">#REF!</definedName>
    <definedName name="Database_MI" localSheetId="12">#REF!</definedName>
    <definedName name="Database_MI" localSheetId="3">#REF!</definedName>
    <definedName name="Database_MI">#REF!</definedName>
    <definedName name="do" localSheetId="13">#REF!</definedName>
    <definedName name="do" localSheetId="12">#REF!</definedName>
    <definedName name="do" localSheetId="3">#REF!</definedName>
    <definedName name="do">#REF!</definedName>
    <definedName name="doboku">[9]経費!$B$36:$K$41</definedName>
    <definedName name="ＤＳ" localSheetId="2">#REF!</definedName>
    <definedName name="ＤＳ" localSheetId="13">#REF!</definedName>
    <definedName name="ＤＳ" localSheetId="12">#REF!</definedName>
    <definedName name="ＤＳ" localSheetId="3">#REF!</definedName>
    <definedName name="ＤＳ">#REF!</definedName>
    <definedName name="Dグランド照明" localSheetId="2">[8]バルブ!#REF!</definedName>
    <definedName name="Dグランド照明" localSheetId="13">[8]バルブ!#REF!</definedName>
    <definedName name="Dグランド照明" localSheetId="12">[8]バルブ!#REF!</definedName>
    <definedName name="Dグランド照明" localSheetId="3">[8]バルブ!#REF!</definedName>
    <definedName name="Dグランド照明">[8]バルブ!#REF!</definedName>
    <definedName name="E" localSheetId="2">#REF!</definedName>
    <definedName name="E" localSheetId="13">#REF!</definedName>
    <definedName name="E" localSheetId="12">#REF!</definedName>
    <definedName name="E" localSheetId="3">#REF!</definedName>
    <definedName name="E">#REF!</definedName>
    <definedName name="EC" localSheetId="13">#REF!</definedName>
    <definedName name="EC" localSheetId="12">#REF!</definedName>
    <definedName name="EC" localSheetId="3">#REF!</definedName>
    <definedName name="EC">#REF!</definedName>
    <definedName name="ED" localSheetId="2">#REF!</definedName>
    <definedName name="ED" localSheetId="13">#REF!</definedName>
    <definedName name="ED" localSheetId="12">#REF!</definedName>
    <definedName name="ED" localSheetId="3">#REF!</definedName>
    <definedName name="ED">#REF!</definedName>
    <definedName name="EF" localSheetId="2">#REF!</definedName>
    <definedName name="EF" localSheetId="13">#REF!</definedName>
    <definedName name="EF" localSheetId="12">#REF!</definedName>
    <definedName name="EF" localSheetId="3">#REF!</definedName>
    <definedName name="EF">#REF!</definedName>
    <definedName name="EG" localSheetId="13">#REF!</definedName>
    <definedName name="EG" localSheetId="12">#REF!</definedName>
    <definedName name="EG" localSheetId="3">#REF!</definedName>
    <definedName name="EG">#REF!</definedName>
    <definedName name="EK" localSheetId="2">#REF!</definedName>
    <definedName name="EK" localSheetId="13">#REF!</definedName>
    <definedName name="EK" localSheetId="12">#REF!</definedName>
    <definedName name="EK" localSheetId="3">#REF!</definedName>
    <definedName name="EK">#REF!</definedName>
    <definedName name="ES" localSheetId="2">#REF!</definedName>
    <definedName name="ES" localSheetId="13">#REF!</definedName>
    <definedName name="ES" localSheetId="12">#REF!</definedName>
    <definedName name="ES" localSheetId="3">#REF!</definedName>
    <definedName name="ES">#REF!</definedName>
    <definedName name="EV" localSheetId="2">#REF!</definedName>
    <definedName name="EV" localSheetId="13">#REF!</definedName>
    <definedName name="EV" localSheetId="12">#REF!</definedName>
    <definedName name="EV" localSheetId="3">#REF!</definedName>
    <definedName name="EV">#REF!</definedName>
    <definedName name="_xlnm.Extract" localSheetId="13">#REF!</definedName>
    <definedName name="_xlnm.Extract" localSheetId="12">#REF!</definedName>
    <definedName name="_xlnm.Extract" localSheetId="3">#REF!</definedName>
    <definedName name="_xlnm.Extract">#REF!</definedName>
    <definedName name="Extract_MI" localSheetId="13">#REF!</definedName>
    <definedName name="Extract_MI" localSheetId="12">#REF!</definedName>
    <definedName name="Extract_MI" localSheetId="3">#REF!</definedName>
    <definedName name="Extract_MI">#REF!</definedName>
    <definedName name="F" localSheetId="2">#REF!</definedName>
    <definedName name="F" localSheetId="13">#REF!</definedName>
    <definedName name="F" localSheetId="12">#REF!</definedName>
    <definedName name="F" localSheetId="3">#REF!</definedName>
    <definedName name="F">#REF!</definedName>
    <definedName name="FL">[3]設計明全!$D$4</definedName>
    <definedName name="G" localSheetId="2">#REF!</definedName>
    <definedName name="G" localSheetId="13">#REF!</definedName>
    <definedName name="G" localSheetId="12">#REF!</definedName>
    <definedName name="G" localSheetId="3">#REF!</definedName>
    <definedName name="G">#REF!</definedName>
    <definedName name="gennba">[9]経費!$E$68:$I$71</definedName>
    <definedName name="GIJYU" localSheetId="13">#REF!</definedName>
    <definedName name="GIJYU" localSheetId="12">#REF!</definedName>
    <definedName name="GIJYU" localSheetId="3">#REF!</definedName>
    <definedName name="GIJYU">#REF!</definedName>
    <definedName name="ＧＴ">[1]歩・屋!$W$12</definedName>
    <definedName name="Ｈ" localSheetId="2">#REF!</definedName>
    <definedName name="Ｈ" localSheetId="13">#REF!</definedName>
    <definedName name="Ｈ" localSheetId="12">#REF!</definedName>
    <definedName name="Ｈ" localSheetId="3">#REF!</definedName>
    <definedName name="Ｈ">#REF!</definedName>
    <definedName name="HH" localSheetId="13">#REF!</definedName>
    <definedName name="HH" localSheetId="12">#REF!</definedName>
    <definedName name="HH" localSheetId="3">#REF!</definedName>
    <definedName name="HH">#REF!</definedName>
    <definedName name="ｈｈｈ">[1]歩・屋!$W$13</definedName>
    <definedName name="I" localSheetId="2">#REF!</definedName>
    <definedName name="I" localSheetId="13">#REF!</definedName>
    <definedName name="I" localSheetId="12">#REF!</definedName>
    <definedName name="I" localSheetId="3">#REF!</definedName>
    <definedName name="I">#REF!</definedName>
    <definedName name="IAS" localSheetId="2">#REF!</definedName>
    <definedName name="IAS" localSheetId="13">#REF!</definedName>
    <definedName name="IAS" localSheetId="12">#REF!</definedName>
    <definedName name="IAS" localSheetId="3">#REF!</definedName>
    <definedName name="IAS">#REF!</definedName>
    <definedName name="INSATU" localSheetId="2">[5]人孔集計!#REF!</definedName>
    <definedName name="INSATU" localSheetId="13">[5]人孔集計!#REF!</definedName>
    <definedName name="INSATU" localSheetId="12">[5]人孔集計!#REF!</definedName>
    <definedName name="INSATU" localSheetId="3">[5]人孔集計!#REF!</definedName>
    <definedName name="INSATU">[5]人孔集計!#REF!</definedName>
    <definedName name="JO" localSheetId="13">#REF!</definedName>
    <definedName name="JO" localSheetId="12">#REF!</definedName>
    <definedName name="JO" localSheetId="3">#REF!</definedName>
    <definedName name="JO">#REF!</definedName>
    <definedName name="Ｋ" localSheetId="13">#REF!</definedName>
    <definedName name="Ｋ" localSheetId="12">#REF!</definedName>
    <definedName name="Ｋ" localSheetId="3">#REF!</definedName>
    <definedName name="Ｋ">#REF!</definedName>
    <definedName name="KAIHOSEI" localSheetId="13">#REF!</definedName>
    <definedName name="KAIHOSEI" localSheetId="12">#REF!</definedName>
    <definedName name="KAIHOSEI" localSheetId="3">#REF!</definedName>
    <definedName name="KAIHOSEI">#REF!</definedName>
    <definedName name="kiki" localSheetId="13">#REF!</definedName>
    <definedName name="kiki" localSheetId="12">#REF!</definedName>
    <definedName name="kiki" localSheetId="3">#REF!</definedName>
    <definedName name="kiki">#REF!</definedName>
    <definedName name="KKTO" localSheetId="2">[5]人孔集計!#REF!</definedName>
    <definedName name="KKTO" localSheetId="13">[5]人孔集計!#REF!</definedName>
    <definedName name="KKTO" localSheetId="12">[5]人孔集計!#REF!</definedName>
    <definedName name="KKTO" localSheetId="3">[5]人孔集計!#REF!</definedName>
    <definedName name="KKTO">[5]人孔集計!#REF!</definedName>
    <definedName name="L3554Ｌ３０００" localSheetId="2">#REF!</definedName>
    <definedName name="L3554Ｌ３０００" localSheetId="13">#REF!</definedName>
    <definedName name="L3554Ｌ３０００" localSheetId="12">#REF!</definedName>
    <definedName name="L3554Ｌ３０００" localSheetId="3">#REF!</definedName>
    <definedName name="L3554Ｌ３０００">#REF!</definedName>
    <definedName name="List" localSheetId="13">#REF!</definedName>
    <definedName name="List" localSheetId="12">#REF!</definedName>
    <definedName name="List" localSheetId="3">#REF!</definedName>
    <definedName name="List">#REF!</definedName>
    <definedName name="LList" localSheetId="13">#REF!</definedName>
    <definedName name="LList" localSheetId="12">#REF!</definedName>
    <definedName name="LList" localSheetId="3">#REF!</definedName>
    <definedName name="LList">#REF!</definedName>
    <definedName name="Ｍ" localSheetId="2">#REF!</definedName>
    <definedName name="Ｍ" localSheetId="13">#REF!</definedName>
    <definedName name="Ｍ" localSheetId="12">#REF!</definedName>
    <definedName name="Ｍ" localSheetId="3">#REF!</definedName>
    <definedName name="Ｍ">#REF!</definedName>
    <definedName name="MENU" localSheetId="13">#REF!</definedName>
    <definedName name="MENU" localSheetId="12">#REF!</definedName>
    <definedName name="MENU" localSheetId="3">#REF!</definedName>
    <definedName name="MENU">#REF!</definedName>
    <definedName name="MENU_SET">[3]設計明全!$D$33</definedName>
    <definedName name="MENU1">[3]設計明全!$D$16</definedName>
    <definedName name="MENU2" localSheetId="13">#REF!</definedName>
    <definedName name="MENU2" localSheetId="12">#REF!</definedName>
    <definedName name="MENU2" localSheetId="3">#REF!</definedName>
    <definedName name="MENU2">#REF!</definedName>
    <definedName name="MENU3" localSheetId="13">#REF!</definedName>
    <definedName name="MENU3" localSheetId="12">#REF!</definedName>
    <definedName name="MENU3" localSheetId="3">#REF!</definedName>
    <definedName name="MENU3">#REF!</definedName>
    <definedName name="MENU4" localSheetId="13">#REF!</definedName>
    <definedName name="MENU4" localSheetId="12">#REF!</definedName>
    <definedName name="MENU4" localSheetId="3">#REF!</definedName>
    <definedName name="MENU4">#REF!</definedName>
    <definedName name="MHA" localSheetId="13">#REF!</definedName>
    <definedName name="MHA" localSheetId="12">#REF!</definedName>
    <definedName name="MHA" localSheetId="3">#REF!</definedName>
    <definedName name="MHA">#REF!</definedName>
    <definedName name="MHA値" localSheetId="13">#REF!</definedName>
    <definedName name="MHA値" localSheetId="12">#REF!</definedName>
    <definedName name="MHA値" localSheetId="3">#REF!</definedName>
    <definedName name="MHA値">#REF!</definedName>
    <definedName name="MHB" localSheetId="13">#REF!</definedName>
    <definedName name="MHB" localSheetId="12">#REF!</definedName>
    <definedName name="MHB" localSheetId="3">#REF!</definedName>
    <definedName name="MHB">#REF!</definedName>
    <definedName name="MHB値" localSheetId="13">#REF!</definedName>
    <definedName name="MHB値" localSheetId="12">#REF!</definedName>
    <definedName name="MHB値" localSheetId="3">#REF!</definedName>
    <definedName name="MHB値">#REF!</definedName>
    <definedName name="Mループ" localSheetId="13">#REF!</definedName>
    <definedName name="Mループ" localSheetId="12">#REF!</definedName>
    <definedName name="Mループ" localSheetId="3">#REF!</definedName>
    <definedName name="Mループ">#REF!</definedName>
    <definedName name="M印刷" localSheetId="13">#REF!</definedName>
    <definedName name="M印刷" localSheetId="12">#REF!</definedName>
    <definedName name="M印刷" localSheetId="3">#REF!</definedName>
    <definedName name="M印刷">#REF!</definedName>
    <definedName name="N">[3]設計明全!$BI$88</definedName>
    <definedName name="NAIYOU" localSheetId="13">#REF!</definedName>
    <definedName name="NAIYOU" localSheetId="12">#REF!</definedName>
    <definedName name="NAIYOU" localSheetId="3">#REF!</definedName>
    <definedName name="NAIYOU">#REF!</definedName>
    <definedName name="P" localSheetId="13">#REF!</definedName>
    <definedName name="P" localSheetId="12">#REF!</definedName>
    <definedName name="P" localSheetId="3">#REF!</definedName>
    <definedName name="P">#REF!</definedName>
    <definedName name="Ｐ1Ｐ2" localSheetId="3">#REF!</definedName>
    <definedName name="Ｐ1Ｐ2">#REF!</definedName>
    <definedName name="PAGE1" localSheetId="13">#REF!</definedName>
    <definedName name="PAGE1" localSheetId="12">#REF!</definedName>
    <definedName name="PAGE1" localSheetId="3">#REF!</definedName>
    <definedName name="PAGE1">#REF!</definedName>
    <definedName name="PAGE100" localSheetId="13">#REF!</definedName>
    <definedName name="PAGE100" localSheetId="12">#REF!</definedName>
    <definedName name="PAGE100" localSheetId="3">#REF!</definedName>
    <definedName name="PAGE100">#REF!</definedName>
    <definedName name="PAGE2" localSheetId="13">#REF!</definedName>
    <definedName name="PAGE2" localSheetId="12">#REF!</definedName>
    <definedName name="PAGE2" localSheetId="3">#REF!</definedName>
    <definedName name="PAGE2">#REF!</definedName>
    <definedName name="PAGE3" localSheetId="13">#REF!</definedName>
    <definedName name="PAGE3" localSheetId="12">#REF!</definedName>
    <definedName name="PAGE3" localSheetId="3">#REF!</definedName>
    <definedName name="PAGE3">#REF!</definedName>
    <definedName name="PAGE4" localSheetId="13">#REF!</definedName>
    <definedName name="PAGE4" localSheetId="12">#REF!</definedName>
    <definedName name="PAGE4" localSheetId="3">#REF!</definedName>
    <definedName name="PAGE4">#REF!</definedName>
    <definedName name="PAGE5" localSheetId="13">#REF!</definedName>
    <definedName name="PAGE5" localSheetId="12">#REF!</definedName>
    <definedName name="PAGE5" localSheetId="3">#REF!</definedName>
    <definedName name="PAGE5">#REF!</definedName>
    <definedName name="PAGE6" localSheetId="13">#REF!</definedName>
    <definedName name="PAGE6" localSheetId="12">#REF!</definedName>
    <definedName name="PAGE6" localSheetId="3">#REF!</definedName>
    <definedName name="PAGE6">#REF!</definedName>
    <definedName name="PAGE7" localSheetId="13">#REF!</definedName>
    <definedName name="PAGE7" localSheetId="12">#REF!</definedName>
    <definedName name="PAGE7" localSheetId="3">#REF!</definedName>
    <definedName name="PAGE7">#REF!</definedName>
    <definedName name="PAGEA11" localSheetId="13">#REF!</definedName>
    <definedName name="PAGEA11" localSheetId="12">#REF!</definedName>
    <definedName name="PAGEA11" localSheetId="3">#REF!</definedName>
    <definedName name="PAGEA11">#REF!</definedName>
    <definedName name="PAGEA12" localSheetId="13">#REF!</definedName>
    <definedName name="PAGEA12" localSheetId="12">#REF!</definedName>
    <definedName name="PAGEA12" localSheetId="3">#REF!</definedName>
    <definedName name="PAGEA12">#REF!</definedName>
    <definedName name="PAGEA13" localSheetId="13">#REF!</definedName>
    <definedName name="PAGEA13" localSheetId="12">#REF!</definedName>
    <definedName name="PAGEA13" localSheetId="3">#REF!</definedName>
    <definedName name="PAGEA13">#REF!</definedName>
    <definedName name="PAGEA21" localSheetId="13">#REF!</definedName>
    <definedName name="PAGEA21" localSheetId="12">#REF!</definedName>
    <definedName name="PAGEA21" localSheetId="3">#REF!</definedName>
    <definedName name="PAGEA21">#REF!</definedName>
    <definedName name="PAGEA22" localSheetId="13">#REF!</definedName>
    <definedName name="PAGEA22" localSheetId="12">#REF!</definedName>
    <definedName name="PAGEA22" localSheetId="3">#REF!</definedName>
    <definedName name="PAGEA22">#REF!</definedName>
    <definedName name="PAGEA3" localSheetId="13">#REF!</definedName>
    <definedName name="PAGEA3" localSheetId="12">#REF!</definedName>
    <definedName name="PAGEA3" localSheetId="3">#REF!</definedName>
    <definedName name="PAGEA3">#REF!</definedName>
    <definedName name="PAGEB11" localSheetId="13">#REF!</definedName>
    <definedName name="PAGEB11" localSheetId="12">#REF!</definedName>
    <definedName name="PAGEB11" localSheetId="3">#REF!</definedName>
    <definedName name="PAGEB11">#REF!</definedName>
    <definedName name="PAGEB12" localSheetId="13">#REF!</definedName>
    <definedName name="PAGEB12" localSheetId="12">#REF!</definedName>
    <definedName name="PAGEB12" localSheetId="3">#REF!</definedName>
    <definedName name="PAGEB12">#REF!</definedName>
    <definedName name="PAGEB21" localSheetId="13">#REF!</definedName>
    <definedName name="PAGEB21" localSheetId="12">#REF!</definedName>
    <definedName name="PAGEB21" localSheetId="3">#REF!</definedName>
    <definedName name="PAGEB21">#REF!</definedName>
    <definedName name="PAGEB22" localSheetId="13">#REF!</definedName>
    <definedName name="PAGEB22" localSheetId="12">#REF!</definedName>
    <definedName name="PAGEB22" localSheetId="3">#REF!</definedName>
    <definedName name="PAGEB22">#REF!</definedName>
    <definedName name="PAGEB31" localSheetId="13">#REF!</definedName>
    <definedName name="PAGEB31" localSheetId="12">#REF!</definedName>
    <definedName name="PAGEB31" localSheetId="3">#REF!</definedName>
    <definedName name="PAGEB31">#REF!</definedName>
    <definedName name="PAGEB32" localSheetId="13">#REF!</definedName>
    <definedName name="PAGEB32" localSheetId="12">#REF!</definedName>
    <definedName name="PAGEB32" localSheetId="3">#REF!</definedName>
    <definedName name="PAGEB32">#REF!</definedName>
    <definedName name="PAGEB4" localSheetId="13">#REF!</definedName>
    <definedName name="PAGEB4" localSheetId="12">#REF!</definedName>
    <definedName name="PAGEB4" localSheetId="3">#REF!</definedName>
    <definedName name="PAGEB4">#REF!</definedName>
    <definedName name="PAGEB5" localSheetId="13">#REF!</definedName>
    <definedName name="PAGEB5" localSheetId="12">#REF!</definedName>
    <definedName name="PAGEB5" localSheetId="3">#REF!</definedName>
    <definedName name="PAGEB5">#REF!</definedName>
    <definedName name="PAGEB6" localSheetId="13">#REF!</definedName>
    <definedName name="PAGEB6" localSheetId="12">#REF!</definedName>
    <definedName name="PAGEB6" localSheetId="3">#REF!</definedName>
    <definedName name="PAGEB6">#REF!</definedName>
    <definedName name="PAGEB7" localSheetId="13">#REF!</definedName>
    <definedName name="PAGEB7" localSheetId="12">#REF!</definedName>
    <definedName name="PAGEB7" localSheetId="3">#REF!</definedName>
    <definedName name="PAGEB7">#REF!</definedName>
    <definedName name="PAGEC1" localSheetId="2">#REF!</definedName>
    <definedName name="PAGEC1" localSheetId="13">#REF!</definedName>
    <definedName name="PAGEC1" localSheetId="12">#REF!</definedName>
    <definedName name="PAGEC1" localSheetId="3">#REF!</definedName>
    <definedName name="PAGEC1">#REF!</definedName>
    <definedName name="PAGEC2" localSheetId="2">#REF!</definedName>
    <definedName name="PAGEC2" localSheetId="13">#REF!</definedName>
    <definedName name="PAGEC2" localSheetId="12">#REF!</definedName>
    <definedName name="PAGEC2" localSheetId="3">#REF!</definedName>
    <definedName name="PAGEC2">#REF!</definedName>
    <definedName name="PAGEC3" localSheetId="2">#REF!</definedName>
    <definedName name="PAGEC3" localSheetId="13">#REF!</definedName>
    <definedName name="PAGEC3" localSheetId="12">#REF!</definedName>
    <definedName name="PAGEC3" localSheetId="3">#REF!</definedName>
    <definedName name="PAGEC3">#REF!</definedName>
    <definedName name="PAGEC4" localSheetId="2">#REF!</definedName>
    <definedName name="PAGEC4" localSheetId="13">#REF!</definedName>
    <definedName name="PAGEC4" localSheetId="12">#REF!</definedName>
    <definedName name="PAGEC4" localSheetId="3">#REF!</definedName>
    <definedName name="PAGEC4">#REF!</definedName>
    <definedName name="PAGEC5" localSheetId="2">#REF!</definedName>
    <definedName name="PAGEC5" localSheetId="13">#REF!</definedName>
    <definedName name="PAGEC5" localSheetId="12">#REF!</definedName>
    <definedName name="PAGEC5" localSheetId="3">#REF!</definedName>
    <definedName name="PAGEC5">#REF!</definedName>
    <definedName name="PAGEC6" localSheetId="2">#REF!</definedName>
    <definedName name="PAGEC6" localSheetId="13">#REF!</definedName>
    <definedName name="PAGEC6" localSheetId="12">#REF!</definedName>
    <definedName name="PAGEC6" localSheetId="3">#REF!</definedName>
    <definedName name="PAGEC6">#REF!</definedName>
    <definedName name="PAGEC7" localSheetId="2">#REF!</definedName>
    <definedName name="PAGEC7" localSheetId="13">#REF!</definedName>
    <definedName name="PAGEC7" localSheetId="12">#REF!</definedName>
    <definedName name="PAGEC7" localSheetId="3">#REF!</definedName>
    <definedName name="PAGEC7">#REF!</definedName>
    <definedName name="PAGEC8" localSheetId="2">#REF!</definedName>
    <definedName name="PAGEC8" localSheetId="13">#REF!</definedName>
    <definedName name="PAGEC8" localSheetId="12">#REF!</definedName>
    <definedName name="PAGEC8" localSheetId="3">#REF!</definedName>
    <definedName name="PAGEC8">#REF!</definedName>
    <definedName name="PG0" localSheetId="13">#REF!</definedName>
    <definedName name="PG0" localSheetId="12">#REF!</definedName>
    <definedName name="PG0" localSheetId="3">#REF!</definedName>
    <definedName name="PG0">#REF!</definedName>
    <definedName name="PO" localSheetId="13">#REF!</definedName>
    <definedName name="PO" localSheetId="12">#REF!</definedName>
    <definedName name="PO" localSheetId="3">#REF!</definedName>
    <definedName name="PO">#REF!</definedName>
    <definedName name="POOO" localSheetId="13">#REF!</definedName>
    <definedName name="POOO" localSheetId="12">#REF!</definedName>
    <definedName name="POOO" localSheetId="3">#REF!</definedName>
    <definedName name="POOO">#REF!</definedName>
    <definedName name="PP" localSheetId="13">#REF!</definedName>
    <definedName name="PP" localSheetId="12">#REF!</definedName>
    <definedName name="PP" localSheetId="3">#REF!</definedName>
    <definedName name="PP">#REF!</definedName>
    <definedName name="PPPO" localSheetId="13">#REF!</definedName>
    <definedName name="PPPO" localSheetId="12">#REF!</definedName>
    <definedName name="PPPO" localSheetId="3">#REF!</definedName>
    <definedName name="PPPO">#REF!</definedName>
    <definedName name="PRIN1" localSheetId="2">[10]表紙!#REF!</definedName>
    <definedName name="PRIN1" localSheetId="13">[10]表紙!#REF!</definedName>
    <definedName name="PRIN1" localSheetId="12">[10]表紙!#REF!</definedName>
    <definedName name="PRIN1" localSheetId="3">[10]表紙!#REF!</definedName>
    <definedName name="PRIN1">[10]表紙!#REF!</definedName>
    <definedName name="PRIN10" localSheetId="2">[5]舗装集計!#REF!</definedName>
    <definedName name="PRIN10" localSheetId="13">[5]舗装集計!#REF!</definedName>
    <definedName name="PRIN10" localSheetId="12">[5]舗装集計!#REF!</definedName>
    <definedName name="PRIN10" localSheetId="3">[5]舗装集計!#REF!</definedName>
    <definedName name="PRIN10">[5]舗装集計!#REF!</definedName>
    <definedName name="PRIN11" localSheetId="2">[5]舗装集計!#REF!</definedName>
    <definedName name="PRIN11" localSheetId="13">[5]舗装集計!#REF!</definedName>
    <definedName name="PRIN11" localSheetId="12">[5]舗装集計!#REF!</definedName>
    <definedName name="PRIN11" localSheetId="3">[5]舗装集計!#REF!</definedName>
    <definedName name="PRIN11">[5]舗装集計!#REF!</definedName>
    <definedName name="PRIN12" localSheetId="2">[5]舗装集計!#REF!</definedName>
    <definedName name="PRIN12" localSheetId="13">[5]舗装集計!#REF!</definedName>
    <definedName name="PRIN12" localSheetId="12">[5]舗装集計!#REF!</definedName>
    <definedName name="PRIN12" localSheetId="3">[5]舗装集計!#REF!</definedName>
    <definedName name="PRIN12">[5]舗装集計!#REF!</definedName>
    <definedName name="PRIN13" localSheetId="2">[5]舗装集計!#REF!</definedName>
    <definedName name="PRIN13" localSheetId="13">[5]舗装集計!#REF!</definedName>
    <definedName name="PRIN13" localSheetId="12">[5]舗装集計!#REF!</definedName>
    <definedName name="PRIN13" localSheetId="3">[5]舗装集計!#REF!</definedName>
    <definedName name="PRIN13">[5]舗装集計!#REF!</definedName>
    <definedName name="PRIN14" localSheetId="2">[5]舗装集計!#REF!</definedName>
    <definedName name="PRIN14" localSheetId="13">[5]舗装集計!#REF!</definedName>
    <definedName name="PRIN14" localSheetId="12">[5]舗装集計!#REF!</definedName>
    <definedName name="PRIN14" localSheetId="3">[5]舗装集計!#REF!</definedName>
    <definedName name="PRIN14">[5]舗装集計!#REF!</definedName>
    <definedName name="PRIN15" localSheetId="2">[5]舗装集計!#REF!</definedName>
    <definedName name="PRIN15" localSheetId="13">[5]舗装集計!#REF!</definedName>
    <definedName name="PRIN15" localSheetId="12">[5]舗装集計!#REF!</definedName>
    <definedName name="PRIN15" localSheetId="3">[5]舗装集計!#REF!</definedName>
    <definedName name="PRIN15">[5]舗装集計!#REF!</definedName>
    <definedName name="PRIN16" localSheetId="2">[5]舗装集計!#REF!</definedName>
    <definedName name="PRIN16" localSheetId="13">[5]舗装集計!#REF!</definedName>
    <definedName name="PRIN16" localSheetId="12">[5]舗装集計!#REF!</definedName>
    <definedName name="PRIN16" localSheetId="3">[5]舗装集計!#REF!</definedName>
    <definedName name="PRIN16">[5]舗装集計!#REF!</definedName>
    <definedName name="PRIN17" localSheetId="2">[5]舗装集計!#REF!</definedName>
    <definedName name="PRIN17" localSheetId="13">[5]舗装集計!#REF!</definedName>
    <definedName name="PRIN17" localSheetId="12">[5]舗装集計!#REF!</definedName>
    <definedName name="PRIN17" localSheetId="3">[5]舗装集計!#REF!</definedName>
    <definedName name="PRIN17">[5]舗装集計!#REF!</definedName>
    <definedName name="PRIN18" localSheetId="2">[5]舗装集計!#REF!</definedName>
    <definedName name="PRIN18" localSheetId="13">[5]舗装集計!#REF!</definedName>
    <definedName name="PRIN18" localSheetId="12">[5]舗装集計!#REF!</definedName>
    <definedName name="PRIN18" localSheetId="3">[5]舗装集計!#REF!</definedName>
    <definedName name="PRIN18">[5]舗装集計!#REF!</definedName>
    <definedName name="PRIN2" localSheetId="2">[10]表紙!#REF!</definedName>
    <definedName name="PRIN2" localSheetId="13">[10]表紙!#REF!</definedName>
    <definedName name="PRIN2" localSheetId="12">[10]表紙!#REF!</definedName>
    <definedName name="PRIN2" localSheetId="3">[10]表紙!#REF!</definedName>
    <definedName name="PRIN2">[10]表紙!#REF!</definedName>
    <definedName name="PRIN3" localSheetId="2">[5]舗装集計!#REF!</definedName>
    <definedName name="PRIN3" localSheetId="13">[5]舗装集計!#REF!</definedName>
    <definedName name="PRIN3" localSheetId="12">[5]舗装集計!#REF!</definedName>
    <definedName name="PRIN3" localSheetId="3">[5]舗装集計!#REF!</definedName>
    <definedName name="PRIN3">[5]舗装集計!#REF!</definedName>
    <definedName name="PRIN5" localSheetId="2">[5]舗装集計!#REF!</definedName>
    <definedName name="PRIN5" localSheetId="13">[5]舗装集計!#REF!</definedName>
    <definedName name="PRIN5" localSheetId="12">[5]舗装集計!#REF!</definedName>
    <definedName name="PRIN5" localSheetId="3">[5]舗装集計!#REF!</definedName>
    <definedName name="PRIN5">[5]舗装集計!#REF!</definedName>
    <definedName name="PRIN6" localSheetId="2">[5]舗装集計!#REF!</definedName>
    <definedName name="PRIN6" localSheetId="13">[5]舗装集計!#REF!</definedName>
    <definedName name="PRIN6" localSheetId="12">[5]舗装集計!#REF!</definedName>
    <definedName name="PRIN6" localSheetId="3">[5]舗装集計!#REF!</definedName>
    <definedName name="PRIN6">[5]舗装集計!#REF!</definedName>
    <definedName name="PRIN7" localSheetId="2">[5]舗装集計!#REF!</definedName>
    <definedName name="PRIN7" localSheetId="13">[5]舗装集計!#REF!</definedName>
    <definedName name="PRIN7" localSheetId="12">[5]舗装集計!#REF!</definedName>
    <definedName name="PRIN7" localSheetId="3">[5]舗装集計!#REF!</definedName>
    <definedName name="PRIN7">[5]舗装集計!#REF!</definedName>
    <definedName name="PRIN8" localSheetId="2">[5]舗装集計!#REF!</definedName>
    <definedName name="PRIN8" localSheetId="13">[5]舗装集計!#REF!</definedName>
    <definedName name="PRIN8" localSheetId="12">[5]舗装集計!#REF!</definedName>
    <definedName name="PRIN8" localSheetId="3">[5]舗装集計!#REF!</definedName>
    <definedName name="PRIN8">[5]舗装集計!#REF!</definedName>
    <definedName name="PRIN9" localSheetId="2">[5]舗装集計!#REF!</definedName>
    <definedName name="PRIN9" localSheetId="13">[5]舗装集計!#REF!</definedName>
    <definedName name="PRIN9" localSheetId="12">[5]舗装集計!#REF!</definedName>
    <definedName name="PRIN9" localSheetId="3">[5]舗装集計!#REF!</definedName>
    <definedName name="PRIN9">[5]舗装集計!#REF!</definedName>
    <definedName name="prinnto" localSheetId="3">#REF!</definedName>
    <definedName name="prinnto">#REF!</definedName>
    <definedName name="_xlnm.Print_Area" localSheetId="14">解体数量計算書!$A$1:$R$449</definedName>
    <definedName name="_xlnm.Print_Area" localSheetId="6">解体内訳!$A$1:$H$68</definedName>
    <definedName name="_xlnm.Print_Area" localSheetId="0">鑑!$A$1:$T$37</definedName>
    <definedName name="_xlnm.Print_Area" localSheetId="23">機械展示棟拾い!$A$1:$AK$150</definedName>
    <definedName name="_xlnm.Print_Area" localSheetId="11">機械展示棟代価!$B$2:$S$25</definedName>
    <definedName name="_xlnm.Print_Area" localSheetId="22">機械伝承活動棟拾い!$A$1:$AK$150</definedName>
    <definedName name="_xlnm.Print_Area" localSheetId="10">機械伝承活動棟代価!$B$2:$S$25</definedName>
    <definedName name="_xlnm.Print_Area" localSheetId="2">共通仮設!$A$1:$H$18</definedName>
    <definedName name="_xlnm.Print_Area" localSheetId="21">'展示棟　ｺﾝｾﾝﾄ'!$B$1:$AD$31</definedName>
    <definedName name="_xlnm.Print_Area" localSheetId="20">'展示棟　照明'!$B$1:$AD$31</definedName>
    <definedName name="_xlnm.Print_Area" localSheetId="8">'展示棟建築一位代価表 '!$A$2:$M$335</definedName>
    <definedName name="_xlnm.Print_Area" localSheetId="5">展示棟建築内訳!$A$1:$H$394</definedName>
    <definedName name="_xlnm.Print_Area" localSheetId="13">'展示棟数量計算表(建築)'!$A$1:$R$200</definedName>
    <definedName name="_xlnm.Print_Area" localSheetId="18">'伝承　火報'!$B$1:$AD$31</definedName>
    <definedName name="_xlnm.Print_Area" localSheetId="17">'伝承　電灯ｺﾝｾﾝﾄ'!$B$1:$AD$31</definedName>
    <definedName name="_xlnm.Print_Area" localSheetId="15">'伝承　電灯幹線'!$B$1:$AD$61</definedName>
    <definedName name="_xlnm.Print_Area" localSheetId="16">'伝承　電灯照明'!$B$1:$AD$62</definedName>
    <definedName name="_xlnm.Print_Area" localSheetId="7">'伝承活動棟建築一位代価表 '!$A$2:$M$341</definedName>
    <definedName name="_xlnm.Print_Area" localSheetId="12">'伝承活動棟数量計算表(建築)'!$A$1:$R$325</definedName>
    <definedName name="_xlnm.Print_Area" localSheetId="4">伝承活動棟内訳!$A$1:$H$497</definedName>
    <definedName name="_xlnm.Print_Area" localSheetId="9">電気代価表!$B$2:$S$193</definedName>
    <definedName name="_xlnm.Print_Area" localSheetId="19">電灯照明撤去!$B$1:$AD$31</definedName>
    <definedName name="_xlnm.Print_Area" localSheetId="3">内訳!$A$1:$H$17</definedName>
    <definedName name="_xlnm.Print_Area" localSheetId="1">表紙!$A$1:$I$16</definedName>
    <definedName name="_xlnm.Print_Area">[11]換算補正!#REF!</definedName>
    <definedName name="PRINT_AREA_MI" localSheetId="2">[11]換算補正!#REF!</definedName>
    <definedName name="PRINT_AREA_MI" localSheetId="13">[11]換算補正!#REF!</definedName>
    <definedName name="PRINT_AREA_MI" localSheetId="12">[11]換算補正!#REF!</definedName>
    <definedName name="PRINT_AREA_MI" localSheetId="3">[11]換算補正!#REF!</definedName>
    <definedName name="PRINT_AREA_MI">[11]換算補正!#REF!</definedName>
    <definedName name="Print_Area1" localSheetId="13">#REF!</definedName>
    <definedName name="Print_Area1" localSheetId="12">#REF!</definedName>
    <definedName name="Print_Area1" localSheetId="3">#REF!</definedName>
    <definedName name="Print_Area1">#REF!</definedName>
    <definedName name="Print_Area2" localSheetId="13">#REF!</definedName>
    <definedName name="Print_Area2" localSheetId="12">#REF!</definedName>
    <definedName name="Print_Area2" localSheetId="3">#REF!</definedName>
    <definedName name="Print_Area2">#REF!</definedName>
    <definedName name="Print_Area3" localSheetId="13">#REF!</definedName>
    <definedName name="Print_Area3" localSheetId="12">#REF!</definedName>
    <definedName name="Print_Area3" localSheetId="3">#REF!</definedName>
    <definedName name="Print_Area3">#REF!</definedName>
    <definedName name="Print_Area4" localSheetId="13">#REF!</definedName>
    <definedName name="Print_Area4" localSheetId="12">#REF!</definedName>
    <definedName name="Print_Area4" localSheetId="3">#REF!</definedName>
    <definedName name="Print_Area4">#REF!</definedName>
    <definedName name="Print_Area5" localSheetId="13">#REF!</definedName>
    <definedName name="Print_Area5" localSheetId="12">#REF!</definedName>
    <definedName name="Print_Area5" localSheetId="3">#REF!</definedName>
    <definedName name="Print_Area5">#REF!</definedName>
    <definedName name="_xlnm.Print_Titles" localSheetId="11">機械展示棟代価!$1:$1</definedName>
    <definedName name="_xlnm.Print_Titles" localSheetId="10">機械伝承活動棟代価!$1:$1</definedName>
    <definedName name="_xlnm.Print_Titles" localSheetId="21">'展示棟　ｺﾝｾﾝﾄ'!$1:$1</definedName>
    <definedName name="_xlnm.Print_Titles" localSheetId="20">'展示棟　照明'!$1:$1</definedName>
    <definedName name="_xlnm.Print_Titles" localSheetId="18">'伝承　火報'!$1:$1</definedName>
    <definedName name="_xlnm.Print_Titles" localSheetId="17">'伝承　電灯ｺﾝｾﾝﾄ'!$1:$1</definedName>
    <definedName name="_xlnm.Print_Titles" localSheetId="15">'伝承　電灯幹線'!$1:$1</definedName>
    <definedName name="_xlnm.Print_Titles" localSheetId="16">'伝承　電灯照明'!$1:$1</definedName>
    <definedName name="_xlnm.Print_Titles" localSheetId="9">電気代価表!$1:$1</definedName>
    <definedName name="_xlnm.Print_Titles" localSheetId="19">電灯照明撤去!$1:$1</definedName>
    <definedName name="_xlnm.Print_Titles" localSheetId="3">#REF!</definedName>
    <definedName name="_xlnm.Print_Titles">#REF!</definedName>
    <definedName name="PRINT_TITLES_MI" localSheetId="13">#REF!</definedName>
    <definedName name="PRINT_TITLES_MI" localSheetId="12">#REF!</definedName>
    <definedName name="PRINT_TITLES_MI" localSheetId="3">#REF!</definedName>
    <definedName name="PRINT_TITLES_MI">#REF!</definedName>
    <definedName name="Pループ" localSheetId="2">[5]人孔集計!#REF!</definedName>
    <definedName name="Pループ" localSheetId="13">[5]人孔集計!#REF!</definedName>
    <definedName name="Pループ" localSheetId="12">[5]人孔集計!#REF!</definedName>
    <definedName name="Pループ" localSheetId="3">[5]人孔集計!#REF!</definedName>
    <definedName name="Pループ">[5]人孔集計!#REF!</definedName>
    <definedName name="P印刷" localSheetId="2">[5]人孔集計!#REF!</definedName>
    <definedName name="P印刷" localSheetId="13">[5]人孔集計!#REF!</definedName>
    <definedName name="P印刷" localSheetId="12">[5]人孔集計!#REF!</definedName>
    <definedName name="P印刷" localSheetId="3">[5]人孔集計!#REF!</definedName>
    <definedName name="P印刷">[5]人孔集計!#REF!</definedName>
    <definedName name="Q" localSheetId="2">#REF!</definedName>
    <definedName name="Q" localSheetId="13">#REF!</definedName>
    <definedName name="Q" localSheetId="12">#REF!</definedName>
    <definedName name="Q" localSheetId="3">#REF!</definedName>
    <definedName name="Q">#REF!</definedName>
    <definedName name="QD" localSheetId="2">#REF!</definedName>
    <definedName name="QD" localSheetId="13">#REF!</definedName>
    <definedName name="QD" localSheetId="12">#REF!</definedName>
    <definedName name="QD" localSheetId="3">#REF!</definedName>
    <definedName name="QD">#REF!</definedName>
    <definedName name="QH" localSheetId="2">#REF!</definedName>
    <definedName name="QH" localSheetId="13">#REF!</definedName>
    <definedName name="QH" localSheetId="12">#REF!</definedName>
    <definedName name="QH" localSheetId="3">#REF!</definedName>
    <definedName name="QH">#REF!</definedName>
    <definedName name="RCｺﾝ" localSheetId="13">#REF!</definedName>
    <definedName name="RCｺﾝ" localSheetId="12">#REF!</definedName>
    <definedName name="RCｺﾝ" localSheetId="3">#REF!</definedName>
    <definedName name="RCｺﾝ">#REF!</definedName>
    <definedName name="RC蓋" localSheetId="13">#REF!</definedName>
    <definedName name="RC蓋" localSheetId="12">#REF!</definedName>
    <definedName name="RC蓋" localSheetId="3">#REF!</definedName>
    <definedName name="RC蓋">#REF!</definedName>
    <definedName name="RC蓋値" localSheetId="13">#REF!</definedName>
    <definedName name="RC蓋値" localSheetId="12">#REF!</definedName>
    <definedName name="RC蓋値" localSheetId="3">#REF!</definedName>
    <definedName name="RC蓋値">#REF!</definedName>
    <definedName name="RC型枠" localSheetId="13">#REF!</definedName>
    <definedName name="RC型枠" localSheetId="12">#REF!</definedName>
    <definedName name="RC型枠" localSheetId="3">#REF!</definedName>
    <definedName name="RC型枠">#REF!</definedName>
    <definedName name="RC根切" localSheetId="13">#REF!</definedName>
    <definedName name="RC根切" localSheetId="12">#REF!</definedName>
    <definedName name="RC根切" localSheetId="3">#REF!</definedName>
    <definedName name="RC根切">#REF!</definedName>
    <definedName name="RC砂利" localSheetId="13">#REF!</definedName>
    <definedName name="RC砂利" localSheetId="12">#REF!</definedName>
    <definedName name="RC砂利" localSheetId="3">#REF!</definedName>
    <definedName name="RC砂利">#REF!</definedName>
    <definedName name="RC残土" localSheetId="13">#REF!</definedName>
    <definedName name="RC残土" localSheetId="12">#REF!</definedName>
    <definedName name="RC残土" localSheetId="3">#REF!</definedName>
    <definedName name="RC残土">#REF!</definedName>
    <definedName name="RC捨ｺﾝ" localSheetId="13">#REF!</definedName>
    <definedName name="RC捨ｺﾝ" localSheetId="12">#REF!</definedName>
    <definedName name="RC捨ｺﾝ" localSheetId="3">#REF!</definedName>
    <definedName name="RC捨ｺﾝ">#REF!</definedName>
    <definedName name="RC鉄筋" localSheetId="13">#REF!</definedName>
    <definedName name="RC鉄筋" localSheetId="12">#REF!</definedName>
    <definedName name="RC鉄筋" localSheetId="3">#REF!</definedName>
    <definedName name="RC鉄筋">#REF!</definedName>
    <definedName name="RC埋戻" localSheetId="13">#REF!</definedName>
    <definedName name="RC埋戻" localSheetId="12">#REF!</definedName>
    <definedName name="RC埋戻" localSheetId="3">#REF!</definedName>
    <definedName name="RC埋戻">#REF!</definedName>
    <definedName name="RC桝" localSheetId="13">#REF!</definedName>
    <definedName name="RC桝" localSheetId="12">#REF!</definedName>
    <definedName name="RC桝" localSheetId="3">#REF!</definedName>
    <definedName name="RC桝">#REF!</definedName>
    <definedName name="RE" localSheetId="2">#REF!</definedName>
    <definedName name="RE" localSheetId="13">#REF!</definedName>
    <definedName name="RE" localSheetId="12">#REF!</definedName>
    <definedName name="RE" localSheetId="3">#REF!</definedName>
    <definedName name="RE">#REF!</definedName>
    <definedName name="RF" localSheetId="2">#REF!</definedName>
    <definedName name="RF" localSheetId="13">#REF!</definedName>
    <definedName name="RF" localSheetId="12">#REF!</definedName>
    <definedName name="RF" localSheetId="3">#REF!</definedName>
    <definedName name="RF">#REF!</definedName>
    <definedName name="ro">'[1]拾・幹線(屋)'!$O$10</definedName>
    <definedName name="RS" localSheetId="2">#REF!</definedName>
    <definedName name="RS" localSheetId="13">#REF!</definedName>
    <definedName name="RS" localSheetId="12">#REF!</definedName>
    <definedName name="RS" localSheetId="3">#REF!</definedName>
    <definedName name="RS">#REF!</definedName>
    <definedName name="RV" localSheetId="2">#REF!</definedName>
    <definedName name="RV" localSheetId="13">#REF!</definedName>
    <definedName name="RV" localSheetId="12">#REF!</definedName>
    <definedName name="RV" localSheetId="3">#REF!</definedName>
    <definedName name="RV">#REF!</definedName>
    <definedName name="S" localSheetId="2">#REF!</definedName>
    <definedName name="S" localSheetId="13">#REF!</definedName>
    <definedName name="S" localSheetId="12">#REF!</definedName>
    <definedName name="S" localSheetId="3">#REF!</definedName>
    <definedName name="S">#REF!</definedName>
    <definedName name="SAB" localSheetId="2">#REF!</definedName>
    <definedName name="SAB" localSheetId="13">#REF!</definedName>
    <definedName name="SAB" localSheetId="12">#REF!</definedName>
    <definedName name="SAB" localSheetId="3">#REF!</definedName>
    <definedName name="SAB">#REF!</definedName>
    <definedName name="SCV" localSheetId="13">#REF!</definedName>
    <definedName name="SCV" localSheetId="12">#REF!</definedName>
    <definedName name="SCV" localSheetId="3">#REF!</definedName>
    <definedName name="SCV">#REF!</definedName>
    <definedName name="SCｲﾝｺﾝ" localSheetId="13">#REF!</definedName>
    <definedName name="SCｲﾝｺﾝ" localSheetId="12">#REF!</definedName>
    <definedName name="SCｲﾝｺﾝ" localSheetId="3">#REF!</definedName>
    <definedName name="SCｲﾝｺﾝ">#REF!</definedName>
    <definedName name="SCｲﾝﾓﾙﾀﾙ" localSheetId="13">#REF!</definedName>
    <definedName name="SCｲﾝﾓﾙﾀﾙ" localSheetId="12">#REF!</definedName>
    <definedName name="SCｲﾝﾓﾙﾀﾙ" localSheetId="3">#REF!</definedName>
    <definedName name="SCｲﾝﾓﾙﾀﾙ">#REF!</definedName>
    <definedName name="SCｲﾝ型" localSheetId="13">#REF!</definedName>
    <definedName name="SCｲﾝ型" localSheetId="12">#REF!</definedName>
    <definedName name="SCｲﾝ型" localSheetId="3">#REF!</definedName>
    <definedName name="SCｲﾝ型">#REF!</definedName>
    <definedName name="SCｺﾝ" localSheetId="13">#REF!</definedName>
    <definedName name="SCｺﾝ" localSheetId="12">#REF!</definedName>
    <definedName name="SCｺﾝ" localSheetId="3">#REF!</definedName>
    <definedName name="SCｺﾝ">#REF!</definedName>
    <definedName name="SC型枠" localSheetId="13">#REF!</definedName>
    <definedName name="SC型枠" localSheetId="12">#REF!</definedName>
    <definedName name="SC型枠" localSheetId="3">#REF!</definedName>
    <definedName name="SC型枠">#REF!</definedName>
    <definedName name="SC根切" localSheetId="13">#REF!</definedName>
    <definedName name="SC根切" localSheetId="12">#REF!</definedName>
    <definedName name="SC根切" localSheetId="3">#REF!</definedName>
    <definedName name="SC根切">#REF!</definedName>
    <definedName name="SC砂利" localSheetId="13">#REF!</definedName>
    <definedName name="SC砂利" localSheetId="12">#REF!</definedName>
    <definedName name="SC砂利" localSheetId="3">#REF!</definedName>
    <definedName name="SC砂利">#REF!</definedName>
    <definedName name="SC残土" localSheetId="13">#REF!</definedName>
    <definedName name="SC残土" localSheetId="12">#REF!</definedName>
    <definedName name="SC残土" localSheetId="3">#REF!</definedName>
    <definedName name="SC残土">#REF!</definedName>
    <definedName name="SC捨ｺﾝ" localSheetId="13">#REF!</definedName>
    <definedName name="SC捨ｺﾝ" localSheetId="12">#REF!</definedName>
    <definedName name="SC捨ｺﾝ" localSheetId="3">#REF!</definedName>
    <definedName name="SC捨ｺﾝ">#REF!</definedName>
    <definedName name="SC鉄筋" localSheetId="13">#REF!</definedName>
    <definedName name="SC鉄筋" localSheetId="12">#REF!</definedName>
    <definedName name="SC鉄筋" localSheetId="3">#REF!</definedName>
    <definedName name="SC鉄筋">#REF!</definedName>
    <definedName name="SC特殊" localSheetId="13">#REF!</definedName>
    <definedName name="SC特殊" localSheetId="12">#REF!</definedName>
    <definedName name="SC特殊" localSheetId="3">#REF!</definedName>
    <definedName name="SC特殊">#REF!</definedName>
    <definedName name="SC普通" localSheetId="13">#REF!</definedName>
    <definedName name="SC普通" localSheetId="12">#REF!</definedName>
    <definedName name="SC普通" localSheetId="3">#REF!</definedName>
    <definedName name="SC普通">#REF!</definedName>
    <definedName name="SC埋戻" localSheetId="13">#REF!</definedName>
    <definedName name="SC埋戻" localSheetId="12">#REF!</definedName>
    <definedName name="SC埋戻" localSheetId="3">#REF!</definedName>
    <definedName name="SC埋戻">#REF!</definedName>
    <definedName name="se" localSheetId="13">#REF!</definedName>
    <definedName name="se" localSheetId="12">#REF!</definedName>
    <definedName name="se" localSheetId="3">#REF!</definedName>
    <definedName name="se">#REF!</definedName>
    <definedName name="Sheet" localSheetId="13">#REF!</definedName>
    <definedName name="Sheet" localSheetId="12">#REF!</definedName>
    <definedName name="Sheet" localSheetId="3">#REF!</definedName>
    <definedName name="Sheet">#REF!</definedName>
    <definedName name="SUB" localSheetId="2">#REF!</definedName>
    <definedName name="SUB" localSheetId="13">#REF!</definedName>
    <definedName name="SUB" localSheetId="12">#REF!</definedName>
    <definedName name="SUB" localSheetId="3">#REF!</definedName>
    <definedName name="SUB">#REF!</definedName>
    <definedName name="SUIHOSEI" localSheetId="13">#REF!</definedName>
    <definedName name="SUIHOSEI" localSheetId="12">#REF!</definedName>
    <definedName name="SUIHOSEI" localSheetId="3">#REF!</definedName>
    <definedName name="SUIHOSEI">#REF!</definedName>
    <definedName name="SUU" localSheetId="13">#REF!</definedName>
    <definedName name="SUU" localSheetId="12">#REF!</definedName>
    <definedName name="SUU" localSheetId="3">#REF!</definedName>
    <definedName name="SUU">#REF!</definedName>
    <definedName name="T" localSheetId="2">#REF!</definedName>
    <definedName name="T" localSheetId="13">#REF!</definedName>
    <definedName name="T" localSheetId="12">#REF!</definedName>
    <definedName name="T" localSheetId="3">#REF!</definedName>
    <definedName name="T">#REF!</definedName>
    <definedName name="t_r" localSheetId="13">#REF!</definedName>
    <definedName name="t_r" localSheetId="12">#REF!</definedName>
    <definedName name="t_r" localSheetId="3">#REF!</definedName>
    <definedName name="t_r">#REF!</definedName>
    <definedName name="t_r1" localSheetId="13">#REF!</definedName>
    <definedName name="t_r1" localSheetId="12">#REF!</definedName>
    <definedName name="t_r1" localSheetId="3">#REF!</definedName>
    <definedName name="t_r1">#REF!</definedName>
    <definedName name="TANKA" localSheetId="3">#REF!</definedName>
    <definedName name="TANKA">#REF!</definedName>
    <definedName name="TEST" localSheetId="13">#REF!</definedName>
    <definedName name="TEST" localSheetId="12">#REF!</definedName>
    <definedName name="TEST" localSheetId="3">#REF!</definedName>
    <definedName name="TEST">#REF!</definedName>
    <definedName name="TEST_1" localSheetId="13">#REF!</definedName>
    <definedName name="TEST_1" localSheetId="12">#REF!</definedName>
    <definedName name="TEST_1" localSheetId="3">#REF!</definedName>
    <definedName name="TEST_1">#REF!</definedName>
    <definedName name="TF" localSheetId="2">#REF!</definedName>
    <definedName name="TF" localSheetId="13">#REF!</definedName>
    <definedName name="TF" localSheetId="12">#REF!</definedName>
    <definedName name="TF" localSheetId="3">#REF!</definedName>
    <definedName name="TF">#REF!</definedName>
    <definedName name="to">'[1]拾・幹線(屋)'!$O$14</definedName>
    <definedName name="TORA">'[1]#REF'!$C$5:$S$38</definedName>
    <definedName name="TYTEL" localSheetId="3">[12]!印刷</definedName>
    <definedName name="TYTEL">[12]!印刷</definedName>
    <definedName name="T区" localSheetId="2">#REF!</definedName>
    <definedName name="T区" localSheetId="13">#REF!</definedName>
    <definedName name="T区" localSheetId="12">#REF!</definedName>
    <definedName name="T区" localSheetId="3">#REF!</definedName>
    <definedName name="T区">#REF!</definedName>
    <definedName name="U" localSheetId="2">#REF!</definedName>
    <definedName name="U" localSheetId="13">#REF!</definedName>
    <definedName name="U" localSheetId="12">#REF!</definedName>
    <definedName name="U" localSheetId="3">#REF!</definedName>
    <definedName name="U">#REF!</definedName>
    <definedName name="UG" localSheetId="2">#REF!</definedName>
    <definedName name="UG" localSheetId="13">#REF!</definedName>
    <definedName name="UG" localSheetId="12">#REF!</definedName>
    <definedName name="UG" localSheetId="3">#REF!</definedName>
    <definedName name="UG">#REF!</definedName>
    <definedName name="UHY" localSheetId="2">#REF!</definedName>
    <definedName name="UHY" localSheetId="13">#REF!</definedName>
    <definedName name="UHY" localSheetId="12">#REF!</definedName>
    <definedName name="UHY" localSheetId="3">#REF!</definedName>
    <definedName name="UHY">#REF!</definedName>
    <definedName name="UTI" localSheetId="13">#REF!</definedName>
    <definedName name="UTI" localSheetId="12">#REF!</definedName>
    <definedName name="UTI" localSheetId="3">#REF!</definedName>
    <definedName name="UTI">#REF!</definedName>
    <definedName name="V" localSheetId="2">#REF!</definedName>
    <definedName name="V" localSheetId="13">#REF!</definedName>
    <definedName name="V" localSheetId="12">#REF!</definedName>
    <definedName name="V" localSheetId="3">#REF!</definedName>
    <definedName name="V">#REF!</definedName>
    <definedName name="VNJ" localSheetId="2">#REF!</definedName>
    <definedName name="VNJ" localSheetId="13">#REF!</definedName>
    <definedName name="VNJ" localSheetId="12">#REF!</definedName>
    <definedName name="VNJ" localSheetId="3">#REF!</definedName>
    <definedName name="VNJ">#REF!</definedName>
    <definedName name="W" localSheetId="13">#REF!</definedName>
    <definedName name="W" localSheetId="12">#REF!</definedName>
    <definedName name="W" localSheetId="3">#REF!</definedName>
    <definedName name="W">#REF!</definedName>
    <definedName name="WA" localSheetId="2">#REF!</definedName>
    <definedName name="WA" localSheetId="13">#REF!</definedName>
    <definedName name="WA" localSheetId="12">#REF!</definedName>
    <definedName name="WA" localSheetId="3">#REF!</definedName>
    <definedName name="WA">#REF!</definedName>
    <definedName name="X" localSheetId="2">#REF!</definedName>
    <definedName name="X" localSheetId="13">#REF!</definedName>
    <definedName name="X" localSheetId="12">#REF!</definedName>
    <definedName name="X" localSheetId="3">#REF!</definedName>
    <definedName name="X">#REF!</definedName>
    <definedName name="Y" localSheetId="2">#REF!</definedName>
    <definedName name="Y" localSheetId="13">#REF!</definedName>
    <definedName name="Y" localSheetId="12">#REF!</definedName>
    <definedName name="Y" localSheetId="3">#REF!</definedName>
    <definedName name="Y">#REF!</definedName>
    <definedName name="Z" localSheetId="13">#REF!</definedName>
    <definedName name="Z" localSheetId="12">#REF!</definedName>
    <definedName name="Z" localSheetId="3">#REF!</definedName>
    <definedName name="Z">#REF!</definedName>
    <definedName name="Z_1017F3C0_A0E0_11D3_B386_000039AC8715_.wvu.PrintArea" hidden="1">#REF!</definedName>
    <definedName name="Z_78198781_9C1D_11D3_B227_00507000D327_.wvu.PrintArea" hidden="1">#REF!</definedName>
    <definedName name="Z_CA13CC60_A0BB_11D3_B227_00507000D327_.wvu.PrintArea" hidden="1">#REF!</definedName>
    <definedName name="あ">'[1]#REF'!$AB$102</definedName>
    <definedName name="あ１" localSheetId="13">#REF!</definedName>
    <definedName name="あ１" localSheetId="12">#REF!</definedName>
    <definedName name="あ１" localSheetId="3">#REF!</definedName>
    <definedName name="あ１">#REF!</definedName>
    <definedName name="ｱｲﾃﾑ" localSheetId="13">#REF!</definedName>
    <definedName name="ｱｲﾃﾑ" localSheetId="12">#REF!</definedName>
    <definedName name="ｱｲﾃﾑ" localSheetId="3">#REF!</definedName>
    <definedName name="ｱｲﾃﾑ">#REF!</definedName>
    <definedName name="い" localSheetId="13">#REF!</definedName>
    <definedName name="い" localSheetId="12">#REF!</definedName>
    <definedName name="い" localSheetId="3">#REF!</definedName>
    <definedName name="い">#REF!</definedName>
    <definedName name="いいいい" localSheetId="13">#REF!</definedName>
    <definedName name="いいいい" localSheetId="12">#REF!</definedName>
    <definedName name="いいいい" localSheetId="3">#REF!</definedName>
    <definedName name="いいいい">#REF!</definedName>
    <definedName name="ｲﾝｻﾂﾊﾝｲ1" localSheetId="2">[6]換算補正!#REF!</definedName>
    <definedName name="ｲﾝｻﾂﾊﾝｲ1" localSheetId="13">[6]換算補正!#REF!</definedName>
    <definedName name="ｲﾝｻﾂﾊﾝｲ1" localSheetId="12">[6]換算補正!#REF!</definedName>
    <definedName name="ｲﾝｻﾂﾊﾝｲ1" localSheetId="3">[6]換算補正!#REF!</definedName>
    <definedName name="ｲﾝｻﾂﾊﾝｲ1">[6]換算補正!#REF!</definedName>
    <definedName name="ｲﾝｻﾂﾊﾝｲ2" localSheetId="2">[11]換算補正!#REF!</definedName>
    <definedName name="ｲﾝｻﾂﾊﾝｲ2" localSheetId="13">[11]換算補正!#REF!</definedName>
    <definedName name="ｲﾝｻﾂﾊﾝｲ2" localSheetId="12">[11]換算補正!#REF!</definedName>
    <definedName name="ｲﾝｻﾂﾊﾝｲ2" localSheetId="3">[11]換算補正!#REF!</definedName>
    <definedName name="ｲﾝｻﾂﾊﾝｲ2">[11]換算補正!#REF!</definedName>
    <definedName name="う" localSheetId="13">#REF!</definedName>
    <definedName name="う" localSheetId="12">#REF!</definedName>
    <definedName name="う" localSheetId="3">#REF!</definedName>
    <definedName name="う">#REF!</definedName>
    <definedName name="ウッドテラス" localSheetId="3">#REF!</definedName>
    <definedName name="ウッドテラス">#REF!</definedName>
    <definedName name="え" localSheetId="13">#REF!</definedName>
    <definedName name="え" localSheetId="12">#REF!</definedName>
    <definedName name="え" localSheetId="3">#REF!</definedName>
    <definedName name="え">#REF!</definedName>
    <definedName name="ｴﾝﾁｮｳ" localSheetId="2">[6]換算補正!#REF!</definedName>
    <definedName name="ｴﾝﾁｮｳ" localSheetId="13">[6]換算補正!#REF!</definedName>
    <definedName name="ｴﾝﾁｮｳ" localSheetId="12">[6]換算補正!#REF!</definedName>
    <definedName name="ｴﾝﾁｮｳ" localSheetId="3">[6]換算補正!#REF!</definedName>
    <definedName name="ｴﾝﾁｮｳ">[6]換算補正!#REF!</definedName>
    <definedName name="お">'[1]#REF'!$C$5:$S$38</definedName>
    <definedName name="が" localSheetId="13">#REF!</definedName>
    <definedName name="が" localSheetId="12">#REF!</definedName>
    <definedName name="が" localSheetId="3">#REF!</definedName>
    <definedName name="が">#REF!</definedName>
    <definedName name="かがみ" localSheetId="13">#REF!</definedName>
    <definedName name="かがみ" localSheetId="12">#REF!</definedName>
    <definedName name="かがみ" localSheetId="3">#REF!</definedName>
    <definedName name="かがみ">#REF!</definedName>
    <definedName name="ｶﾞｽPS" localSheetId="2">#REF!</definedName>
    <definedName name="ｶﾞｽPS" localSheetId="13">#REF!</definedName>
    <definedName name="ｶﾞｽPS" localSheetId="12">#REF!</definedName>
    <definedName name="ｶﾞｽPS" localSheetId="3">#REF!</definedName>
    <definedName name="ｶﾞｽPS">#REF!</definedName>
    <definedName name="ガス給湯器">[1]歩・屋!$W$10</definedName>
    <definedName name="ｶｾﾂｴﾝﾁｮｳ" localSheetId="2">[6]換算補正!#REF!</definedName>
    <definedName name="ｶｾﾂｴﾝﾁｮｳ" localSheetId="13">[6]換算補正!#REF!</definedName>
    <definedName name="ｶｾﾂｴﾝﾁｮｳ" localSheetId="12">[6]換算補正!#REF!</definedName>
    <definedName name="ｶｾﾂｴﾝﾁｮｳ" localSheetId="3">[6]換算補正!#REF!</definedName>
    <definedName name="ｶｾﾂｴﾝﾁｮｳ">[6]換算補正!#REF!</definedName>
    <definedName name="ｶﾝｹｲﾎｾｲﾘﾂ" localSheetId="2">[6]換算補正!#REF!</definedName>
    <definedName name="ｶﾝｹｲﾎｾｲﾘﾂ" localSheetId="13">[6]換算補正!#REF!</definedName>
    <definedName name="ｶﾝｹｲﾎｾｲﾘﾂ" localSheetId="12">[6]換算補正!#REF!</definedName>
    <definedName name="ｶﾝｹｲﾎｾｲﾘﾂ" localSheetId="3">[6]換算補正!#REF!</definedName>
    <definedName name="ｶﾝｹｲﾎｾｲﾘﾂ">[6]換算補正!#REF!</definedName>
    <definedName name="ｶﾝｹｲﾎｾｲﾘﾂ1" localSheetId="2">[6]換算補正!#REF!</definedName>
    <definedName name="ｶﾝｹｲﾎｾｲﾘﾂ1" localSheetId="13">[6]換算補正!#REF!</definedName>
    <definedName name="ｶﾝｹｲﾎｾｲﾘﾂ1" localSheetId="12">[6]換算補正!#REF!</definedName>
    <definedName name="ｶﾝｹｲﾎｾｲﾘﾂ1" localSheetId="3">[6]換算補正!#REF!</definedName>
    <definedName name="ｶﾝｹｲﾎｾｲﾘﾂ1">[6]換算補正!#REF!</definedName>
    <definedName name="ｶﾝｻﾞﾝｹｲｽｳ" localSheetId="2">[6]換算補正!#REF!</definedName>
    <definedName name="ｶﾝｻﾞﾝｹｲｽｳ" localSheetId="13">[6]換算補正!#REF!</definedName>
    <definedName name="ｶﾝｻﾞﾝｹｲｽｳ" localSheetId="12">[6]換算補正!#REF!</definedName>
    <definedName name="ｶﾝｻﾞﾝｹｲｽｳ" localSheetId="3">[6]換算補正!#REF!</definedName>
    <definedName name="ｶﾝｻﾞﾝｹｲｽｳ">[6]換算補正!#REF!</definedName>
    <definedName name="ｶﾝｻﾞﾝｹｲｽｳ1" localSheetId="2">[6]換算補正!#REF!</definedName>
    <definedName name="ｶﾝｻﾞﾝｹｲｽｳ1" localSheetId="13">[6]換算補正!#REF!</definedName>
    <definedName name="ｶﾝｻﾞﾝｹｲｽｳ1" localSheetId="12">[6]換算補正!#REF!</definedName>
    <definedName name="ｶﾝｻﾞﾝｹｲｽｳ1" localSheetId="3">[6]換算補正!#REF!</definedName>
    <definedName name="ｶﾝｻﾞﾝｹｲｽｳ1">[6]換算補正!#REF!</definedName>
    <definedName name="き" localSheetId="13">#REF!</definedName>
    <definedName name="き" localSheetId="12">#REF!</definedName>
    <definedName name="き" localSheetId="3">#REF!</definedName>
    <definedName name="き">#REF!</definedName>
    <definedName name="ぎ" localSheetId="13">#REF!</definedName>
    <definedName name="ぎ" localSheetId="12">#REF!</definedName>
    <definedName name="ぎ" localSheetId="3">#REF!</definedName>
    <definedName name="ぎ">#REF!</definedName>
    <definedName name="ぎゃ" localSheetId="13">#REF!</definedName>
    <definedName name="ぎゃ" localSheetId="12">#REF!</definedName>
    <definedName name="ぎゃ" localSheetId="3">#REF!</definedName>
    <definedName name="ぎゃ">#REF!</definedName>
    <definedName name="ｷｭｳｽｲ">#N/A</definedName>
    <definedName name="ぐ" localSheetId="13">#REF!</definedName>
    <definedName name="ぐ" localSheetId="12">#REF!</definedName>
    <definedName name="ぐ" localSheetId="3">#REF!</definedName>
    <definedName name="ぐ">#REF!</definedName>
    <definedName name="グランド照明" localSheetId="2">[8]バルブ!#REF!</definedName>
    <definedName name="グランド照明" localSheetId="13">[8]バルブ!#REF!</definedName>
    <definedName name="グランド照明" localSheetId="12">[8]バルブ!#REF!</definedName>
    <definedName name="グランド照明" localSheetId="3">[8]バルブ!#REF!</definedName>
    <definedName name="グランド照明">[8]バルブ!#REF!</definedName>
    <definedName name="げ" localSheetId="13">#REF!</definedName>
    <definedName name="げ" localSheetId="12">#REF!</definedName>
    <definedName name="げ" localSheetId="3">#REF!</definedName>
    <definedName name="げ">#REF!</definedName>
    <definedName name="ｹｲﾔｸｶﾞｸ">[4]表紙!$U$71</definedName>
    <definedName name="ご">[1]大鏡!$A$2:$A$10</definedName>
    <definedName name="コア抜" localSheetId="13">#REF!</definedName>
    <definedName name="コア抜" localSheetId="12">#REF!</definedName>
    <definedName name="コア抜" localSheetId="9">#REF!</definedName>
    <definedName name="コア抜" localSheetId="3">#REF!</definedName>
    <definedName name="コア抜">#REF!</definedName>
    <definedName name="ｺｳｼﾞｶｶｸ">[4]表紙!$U$67</definedName>
    <definedName name="ｺﾝ" localSheetId="13">#REF!</definedName>
    <definedName name="ｺﾝ" localSheetId="12">#REF!</definedName>
    <definedName name="ｺﾝ" localSheetId="3">#REF!</definedName>
    <definedName name="ｺﾝ">#REF!</definedName>
    <definedName name="ｺﾝｸﾘ型枠" localSheetId="3">#REF!</definedName>
    <definedName name="ｺﾝｸﾘ型枠">#REF!</definedName>
    <definedName name="ｺﾝﾏ小数点" localSheetId="13">#REF!</definedName>
    <definedName name="ｺﾝﾏ小数点" localSheetId="12">#REF!</definedName>
    <definedName name="ｺﾝﾏ小数点" localSheetId="3">#REF!</definedName>
    <definedName name="ｺﾝﾏ小数点">#REF!</definedName>
    <definedName name="ｺﾝ値" localSheetId="13">#REF!</definedName>
    <definedName name="ｺﾝ値" localSheetId="12">#REF!</definedName>
    <definedName name="ｺﾝ値" localSheetId="3">#REF!</definedName>
    <definedName name="ｺﾝ値">#REF!</definedName>
    <definedName name="さ" localSheetId="13">#REF!</definedName>
    <definedName name="さ" localSheetId="12">#REF!</definedName>
    <definedName name="さ" localSheetId="3">#REF!</definedName>
    <definedName name="さ">#REF!</definedName>
    <definedName name="ｻｲｽﾞ" localSheetId="13">#REF!</definedName>
    <definedName name="ｻｲｽﾞ" localSheetId="12">#REF!</definedName>
    <definedName name="ｻｲｽﾞ" localSheetId="3">#REF!</definedName>
    <definedName name="ｻｲｽﾞ">#REF!</definedName>
    <definedName name="し" localSheetId="13">#REF!</definedName>
    <definedName name="し" localSheetId="12">#REF!</definedName>
    <definedName name="し" localSheetId="3">#REF!</definedName>
    <definedName name="し">#REF!</definedName>
    <definedName name="じょ">'[1]#REF'!$U$1:$AK$2</definedName>
    <definedName name="ｼｮｳｷｮﾊﾝｲ">[4]表紙!$U$55:$U$75</definedName>
    <definedName name="ｼｮｳｷｮﾊﾝｲ1">#N/A</definedName>
    <definedName name="ｼｮｳﾎﾞｳ">#N/A</definedName>
    <definedName name="ｽﾞｰﾑ">[2]仮設躯体!$A$2:$I$21</definedName>
    <definedName name="ｾｲｶﾋﾝ" localSheetId="13">#REF!</definedName>
    <definedName name="ｾｲｶﾋﾝ" localSheetId="12">#REF!</definedName>
    <definedName name="ｾｲｶﾋﾝ" localSheetId="3">#REF!</definedName>
    <definedName name="ｾｲｶﾋﾝ">#REF!</definedName>
    <definedName name="ｾｯｹｲｷｮｳｷﾞ">[3]設計明全!$BQ$125</definedName>
    <definedName name="ｾｯﾃｲ1" localSheetId="2">[6]換算補正!#REF!</definedName>
    <definedName name="ｾｯﾃｲ1" localSheetId="13">[6]換算補正!#REF!</definedName>
    <definedName name="ｾｯﾃｲ1" localSheetId="12">[6]換算補正!#REF!</definedName>
    <definedName name="ｾｯﾃｲ1" localSheetId="3">[6]換算補正!#REF!</definedName>
    <definedName name="ｾｯﾃｲ1">[6]換算補正!#REF!</definedName>
    <definedName name="ｾｯﾃｲ2" localSheetId="2">[6]換算補正!#REF!</definedName>
    <definedName name="ｾｯﾃｲ2" localSheetId="13">[6]換算補正!#REF!</definedName>
    <definedName name="ｾｯﾃｲ2" localSheetId="12">[6]換算補正!#REF!</definedName>
    <definedName name="ｾｯﾃｲ2" localSheetId="3">[6]換算補正!#REF!</definedName>
    <definedName name="ｾｯﾃｲ2">[6]換算補正!#REF!</definedName>
    <definedName name="ｾｯﾄ1" localSheetId="2">[13]表紙!#REF!</definedName>
    <definedName name="ｾｯﾄ1" localSheetId="13">[13]表紙!#REF!</definedName>
    <definedName name="ｾｯﾄ1" localSheetId="12">[13]表紙!#REF!</definedName>
    <definedName name="ｾｯﾄ1" localSheetId="3">[13]表紙!#REF!</definedName>
    <definedName name="ｾｯﾄ1">[13]表紙!#REF!</definedName>
    <definedName name="た" localSheetId="13">#REF!</definedName>
    <definedName name="た" localSheetId="12">#REF!</definedName>
    <definedName name="た" localSheetId="3">#REF!</definedName>
    <definedName name="た">#REF!</definedName>
    <definedName name="ち" localSheetId="13">#REF!</definedName>
    <definedName name="ち" localSheetId="12">#REF!</definedName>
    <definedName name="ち" localSheetId="3">#REF!</definedName>
    <definedName name="ち">#REF!</definedName>
    <definedName name="ちぇ" localSheetId="13">#REF!</definedName>
    <definedName name="ちぇ" localSheetId="12">#REF!</definedName>
    <definedName name="ちぇ" localSheetId="3">#REF!</definedName>
    <definedName name="ちぇ">#REF!</definedName>
    <definedName name="ﾁｮｸｺｳ">#N/A</definedName>
    <definedName name="つ" localSheetId="13">#REF!</definedName>
    <definedName name="つ" localSheetId="12">#REF!</definedName>
    <definedName name="つ" localSheetId="3">#REF!</definedName>
    <definedName name="つ">#REF!</definedName>
    <definedName name="て" localSheetId="13">#REF!</definedName>
    <definedName name="て" localSheetId="12">#REF!</definedName>
    <definedName name="て" localSheetId="3">#REF!</definedName>
    <definedName name="て">#REF!</definedName>
    <definedName name="データ" localSheetId="13">#REF!</definedName>
    <definedName name="データ" localSheetId="12">#REF!</definedName>
    <definedName name="データ" localSheetId="3">#REF!</definedName>
    <definedName name="データ">#REF!</definedName>
    <definedName name="データ2" localSheetId="13">#REF!</definedName>
    <definedName name="データ2" localSheetId="12">#REF!</definedName>
    <definedName name="データ2" localSheetId="3">#REF!</definedName>
    <definedName name="データ2">#REF!</definedName>
    <definedName name="データー" localSheetId="13">#REF!</definedName>
    <definedName name="データー" localSheetId="12">#REF!</definedName>
    <definedName name="データー" localSheetId="3">#REF!</definedName>
    <definedName name="データー">#REF!</definedName>
    <definedName name="ﾃｽﾄ" localSheetId="13">#REF!</definedName>
    <definedName name="ﾃｽﾄ" localSheetId="12">#REF!</definedName>
    <definedName name="ﾃｽﾄ" localSheetId="3">#REF!</definedName>
    <definedName name="ﾃｽﾄ">#REF!</definedName>
    <definedName name="と" localSheetId="13">#REF!</definedName>
    <definedName name="と" localSheetId="12">#REF!</definedName>
    <definedName name="と" localSheetId="3">#REF!</definedName>
    <definedName name="と">#REF!</definedName>
    <definedName name="ﾄﾗｯｸ">'[1]#REF'!$K$1</definedName>
    <definedName name="な" localSheetId="13">#REF!</definedName>
    <definedName name="な" localSheetId="12">#REF!</definedName>
    <definedName name="な" localSheetId="3">#REF!</definedName>
    <definedName name="な">#REF!</definedName>
    <definedName name="に" localSheetId="13">#REF!</definedName>
    <definedName name="に" localSheetId="12">#REF!</definedName>
    <definedName name="に" localSheetId="3">#REF!</definedName>
    <definedName name="に">#REF!</definedName>
    <definedName name="ぬ">[1]大鏡!$A$2:$A$10</definedName>
    <definedName name="ね" localSheetId="13">#REF!</definedName>
    <definedName name="ね" localSheetId="12">#REF!</definedName>
    <definedName name="ね" localSheetId="3">#REF!</definedName>
    <definedName name="ね">#REF!</definedName>
    <definedName name="の" localSheetId="13">#REF!</definedName>
    <definedName name="の" localSheetId="12">#REF!</definedName>
    <definedName name="の" localSheetId="3">#REF!</definedName>
    <definedName name="の">#REF!</definedName>
    <definedName name="は" localSheetId="13">#REF!</definedName>
    <definedName name="は" localSheetId="12">#REF!</definedName>
    <definedName name="は" localSheetId="3">#REF!</definedName>
    <definedName name="は">#REF!</definedName>
    <definedName name="ハツリ" localSheetId="2">#REF!</definedName>
    <definedName name="ハツリ" localSheetId="13">#REF!</definedName>
    <definedName name="ハツリ" localSheetId="12">#REF!</definedName>
    <definedName name="ハツリ" localSheetId="3">#REF!</definedName>
    <definedName name="ハツリ">#REF!</definedName>
    <definedName name="ﾊﾝﾄﾞﾎｰﾙ１" localSheetId="2">[1]愛駿寮公共下水道接続工事!#REF!</definedName>
    <definedName name="ﾊﾝﾄﾞﾎｰﾙ１" localSheetId="13">[1]愛駿寮公共下水道接続工事!#REF!</definedName>
    <definedName name="ﾊﾝﾄﾞﾎｰﾙ１" localSheetId="12">[1]愛駿寮公共下水道接続工事!#REF!</definedName>
    <definedName name="ﾊﾝﾄﾞﾎｰﾙ１" localSheetId="3">[1]愛駿寮公共下水道接続工事!#REF!</definedName>
    <definedName name="ﾊﾝﾄﾞﾎｰﾙ１">[1]愛駿寮公共下水道接続工事!#REF!</definedName>
    <definedName name="ﾊﾝﾄﾞﾎｰﾙ２" localSheetId="13">#REF!</definedName>
    <definedName name="ﾊﾝﾄﾞﾎｰﾙ２" localSheetId="12">#REF!</definedName>
    <definedName name="ﾊﾝﾄﾞﾎｰﾙ２" localSheetId="3">#REF!</definedName>
    <definedName name="ﾊﾝﾄﾞﾎｰﾙ２">#REF!</definedName>
    <definedName name="ひ" localSheetId="13">#REF!</definedName>
    <definedName name="ひ" localSheetId="12">#REF!</definedName>
    <definedName name="ひ" localSheetId="3">#REF!</definedName>
    <definedName name="ひ">#REF!</definedName>
    <definedName name="ふ" localSheetId="2">#REF!</definedName>
    <definedName name="ふ" localSheetId="13">#REF!</definedName>
    <definedName name="ふ" localSheetId="12">#REF!</definedName>
    <definedName name="ふ" localSheetId="3">#REF!</definedName>
    <definedName name="ふ">#REF!</definedName>
    <definedName name="ファイル" localSheetId="2">[5]人孔集計!#REF!</definedName>
    <definedName name="ファイル" localSheetId="13">[5]人孔集計!#REF!</definedName>
    <definedName name="ファイル" localSheetId="12">[5]人孔集計!#REF!</definedName>
    <definedName name="ファイル" localSheetId="3">[5]人孔集計!#REF!</definedName>
    <definedName name="ファイル">[5]人孔集計!#REF!</definedName>
    <definedName name="へ" localSheetId="13">#REF!</definedName>
    <definedName name="へ" localSheetId="12">#REF!</definedName>
    <definedName name="へ" localSheetId="3">#REF!</definedName>
    <definedName name="へ">#REF!</definedName>
    <definedName name="ﾍﾝｺｳｴﾝﾁｮｳ" localSheetId="2">[6]換算補正!#REF!</definedName>
    <definedName name="ﾍﾝｺｳｴﾝﾁｮｳ" localSheetId="13">[6]換算補正!#REF!</definedName>
    <definedName name="ﾍﾝｺｳｴﾝﾁｮｳ" localSheetId="12">[6]換算補正!#REF!</definedName>
    <definedName name="ﾍﾝｺｳｴﾝﾁｮｳ" localSheetId="3">[6]換算補正!#REF!</definedName>
    <definedName name="ﾍﾝｺｳｴﾝﾁｮｳ">[6]換算補正!#REF!</definedName>
    <definedName name="ポンプ">[1]歩・屋!$W$5</definedName>
    <definedName name="ポンプB">[1]歩・屋!$W$5</definedName>
    <definedName name="ま">[1]大鏡!$A$2:$A$10</definedName>
    <definedName name="ﾏｸﾛ">#N/A</definedName>
    <definedName name="み" localSheetId="13">#REF!</definedName>
    <definedName name="み" localSheetId="12">#REF!</definedName>
    <definedName name="み" localSheetId="3">#REF!</definedName>
    <definedName name="み">#REF!</definedName>
    <definedName name="む" localSheetId="13">#REF!</definedName>
    <definedName name="む" localSheetId="12">#REF!</definedName>
    <definedName name="む" localSheetId="3">#REF!</definedName>
    <definedName name="む">#REF!</definedName>
    <definedName name="メニュー" localSheetId="13">#REF!</definedName>
    <definedName name="メニュー" localSheetId="12">#REF!</definedName>
    <definedName name="メニュー" localSheetId="3">#REF!</definedName>
    <definedName name="メニュー">#REF!</definedName>
    <definedName name="ﾓﾙﾀﾙ" localSheetId="13">#REF!</definedName>
    <definedName name="ﾓﾙﾀﾙ" localSheetId="12">#REF!</definedName>
    <definedName name="ﾓﾙﾀﾙ" localSheetId="3">#REF!</definedName>
    <definedName name="ﾓﾙﾀﾙ">#REF!</definedName>
    <definedName name="ら" localSheetId="13">#REF!</definedName>
    <definedName name="ら" localSheetId="12">#REF!</definedName>
    <definedName name="ら" localSheetId="3">#REF!</definedName>
    <definedName name="ら">#REF!</definedName>
    <definedName name="り" localSheetId="13">#REF!</definedName>
    <definedName name="り" localSheetId="12">#REF!</definedName>
    <definedName name="り" localSheetId="3">#REF!</definedName>
    <definedName name="り">#REF!</definedName>
    <definedName name="る" localSheetId="13">#REF!</definedName>
    <definedName name="る" localSheetId="12">#REF!</definedName>
    <definedName name="る" localSheetId="3">#REF!</definedName>
    <definedName name="る">#REF!</definedName>
    <definedName name="れ" localSheetId="13">#REF!</definedName>
    <definedName name="れ" localSheetId="12">#REF!</definedName>
    <definedName name="れ" localSheetId="3">#REF!</definedName>
    <definedName name="れ">#REF!</definedName>
    <definedName name="ろ" localSheetId="13">#REF!</definedName>
    <definedName name="ろ" localSheetId="12">#REF!</definedName>
    <definedName name="ろ" localSheetId="3">#REF!</definedName>
    <definedName name="ろ">#REF!</definedName>
    <definedName name="わ" localSheetId="13">#REF!</definedName>
    <definedName name="わ" localSheetId="12">#REF!</definedName>
    <definedName name="わ" localSheetId="3">#REF!</definedName>
    <definedName name="わ">#REF!</definedName>
    <definedName name="按分" localSheetId="13">#REF!</definedName>
    <definedName name="按分" localSheetId="12">#REF!</definedName>
    <definedName name="按分" localSheetId="3">#REF!</definedName>
    <definedName name="按分">#REF!</definedName>
    <definedName name="移動" localSheetId="13">#REF!</definedName>
    <definedName name="移動" localSheetId="12">#REF!</definedName>
    <definedName name="移動" localSheetId="3">#REF!</definedName>
    <definedName name="移動">#REF!</definedName>
    <definedName name="一般費率" localSheetId="13">#REF!</definedName>
    <definedName name="一般費率" localSheetId="12">#REF!</definedName>
    <definedName name="一般費率" localSheetId="3">#REF!</definedName>
    <definedName name="一般費率">#REF!</definedName>
    <definedName name="印刷">[3]設計明全!$D$37</definedName>
    <definedName name="印刷1">[3]設計明全!$D$38</definedName>
    <definedName name="印刷2">[3]設計明全!$D$39</definedName>
    <definedName name="印刷範囲">#N/A</definedName>
    <definedName name="雨水濾過">[1]歩・屋!$W$8</definedName>
    <definedName name="延長補正開削" localSheetId="13">#REF!</definedName>
    <definedName name="延長補正開削" localSheetId="12">#REF!</definedName>
    <definedName name="延長補正開削" localSheetId="3">#REF!</definedName>
    <definedName name="延長補正開削">#REF!</definedName>
    <definedName name="延長補正推進" localSheetId="13">#REF!</definedName>
    <definedName name="延長補正推進" localSheetId="12">#REF!</definedName>
    <definedName name="延長補正推進" localSheetId="3">#REF!</definedName>
    <definedName name="延長補正推進">#REF!</definedName>
    <definedName name="延長補正率表">[3]設計明全!$BK$92</definedName>
    <definedName name="汚水桝" localSheetId="2">[14]排水桝!#REF!</definedName>
    <definedName name="汚水桝" localSheetId="13">[14]排水桝!#REF!</definedName>
    <definedName name="汚水桝" localSheetId="12">[14]排水桝!#REF!</definedName>
    <definedName name="汚水桝" localSheetId="3">[14]排水桝!#REF!</definedName>
    <definedName name="汚水桝">[14]排水桝!#REF!</definedName>
    <definedName name="横太線">#N/A</definedName>
    <definedName name="横断歩道" localSheetId="2">#REF!</definedName>
    <definedName name="横断歩道" localSheetId="13">#REF!</definedName>
    <definedName name="横断歩道" localSheetId="12">#REF!</definedName>
    <definedName name="横断歩道" localSheetId="3">#REF!</definedName>
    <definedName name="横断歩道">#REF!</definedName>
    <definedName name="屋外ｶﾞｽ" localSheetId="2">#REF!</definedName>
    <definedName name="屋外ｶﾞｽ" localSheetId="13">#REF!</definedName>
    <definedName name="屋外ｶﾞｽ" localSheetId="12">#REF!</definedName>
    <definedName name="屋外ｶﾞｽ" localSheetId="3">#REF!</definedName>
    <definedName name="屋外ｶﾞｽ">#REF!</definedName>
    <definedName name="屋外給水" localSheetId="2">#REF!</definedName>
    <definedName name="屋外給水" localSheetId="13">#REF!</definedName>
    <definedName name="屋外給水" localSheetId="12">#REF!</definedName>
    <definedName name="屋外給水" localSheetId="3">#REF!</definedName>
    <definedName name="屋外給水">#REF!</definedName>
    <definedName name="屋外排水" localSheetId="2">#REF!</definedName>
    <definedName name="屋外排水" localSheetId="13">#REF!</definedName>
    <definedName name="屋外排水" localSheetId="12">#REF!</definedName>
    <definedName name="屋外排水" localSheetId="3">#REF!</definedName>
    <definedName name="屋外排水">#REF!</definedName>
    <definedName name="屋根">[2]外部!$A$1</definedName>
    <definedName name="屋根・外壁" localSheetId="3">#REF!</definedName>
    <definedName name="屋根・外壁">#REF!</definedName>
    <definedName name="屋内ｶﾞｽ" localSheetId="2">#REF!</definedName>
    <definedName name="屋内ｶﾞｽ" localSheetId="13">#REF!</definedName>
    <definedName name="屋内ｶﾞｽ" localSheetId="12">#REF!</definedName>
    <definedName name="屋内ｶﾞｽ" localSheetId="3">#REF!</definedName>
    <definedName name="屋内ｶﾞｽ">#REF!</definedName>
    <definedName name="屋内給水" localSheetId="2">#REF!</definedName>
    <definedName name="屋内給水" localSheetId="13">#REF!</definedName>
    <definedName name="屋内給水" localSheetId="12">#REF!</definedName>
    <definedName name="屋内給水" localSheetId="3">#REF!</definedName>
    <definedName name="屋内給水">#REF!</definedName>
    <definedName name="屋内排水" localSheetId="2">#REF!</definedName>
    <definedName name="屋内排水" localSheetId="13">#REF!</definedName>
    <definedName name="屋内排水" localSheetId="12">#REF!</definedName>
    <definedName name="屋内排水" localSheetId="3">#REF!</definedName>
    <definedName name="屋内排水">#REF!</definedName>
    <definedName name="仮ＮＯ" localSheetId="13">#REF!</definedName>
    <definedName name="仮ＮＯ" localSheetId="12">#REF!</definedName>
    <definedName name="仮ＮＯ" localSheetId="3">#REF!</definedName>
    <definedName name="仮ＮＯ">#REF!</definedName>
    <definedName name="仮設">[2]仮設躯体!$A$41</definedName>
    <definedName name="仮設工事" localSheetId="3">#REF!</definedName>
    <definedName name="仮設工事">#REF!</definedName>
    <definedName name="可" localSheetId="13">#REF!</definedName>
    <definedName name="可" localSheetId="12">#REF!</definedName>
    <definedName name="可" localSheetId="3">#REF!</definedName>
    <definedName name="可">#REF!</definedName>
    <definedName name="改築校舎" localSheetId="13">#REF!</definedName>
    <definedName name="改築校舎" localSheetId="12">#REF!</definedName>
    <definedName name="改築校舎" localSheetId="3">#REF!</definedName>
    <definedName name="改築校舎">#REF!</definedName>
    <definedName name="開削延長" localSheetId="13">#REF!</definedName>
    <definedName name="開削延長" localSheetId="12">#REF!</definedName>
    <definedName name="開削延長" localSheetId="3">#REF!</definedName>
    <definedName name="開削延長">#REF!</definedName>
    <definedName name="階段" localSheetId="3">#REF!</definedName>
    <definedName name="階段">#REF!</definedName>
    <definedName name="階段積算書" localSheetId="3">#REF!</definedName>
    <definedName name="階段積算書">#REF!</definedName>
    <definedName name="外構">[2]外構!$A$1</definedName>
    <definedName name="外部建具">[2]外部!$A$193</definedName>
    <definedName name="蓋" localSheetId="13">#REF!</definedName>
    <definedName name="蓋" localSheetId="12">#REF!</definedName>
    <definedName name="蓋" localSheetId="3">#REF!</definedName>
    <definedName name="蓋">#REF!</definedName>
    <definedName name="蓋値" localSheetId="13">#REF!</definedName>
    <definedName name="蓋値" localSheetId="12">#REF!</definedName>
    <definedName name="蓋値" localSheetId="3">#REF!</definedName>
    <definedName name="蓋値">#REF!</definedName>
    <definedName name="確認0" localSheetId="13">#REF!</definedName>
    <definedName name="確認0" localSheetId="12">#REF!</definedName>
    <definedName name="確認0" localSheetId="3">#REF!</definedName>
    <definedName name="確認0">#REF!</definedName>
    <definedName name="換気" localSheetId="2">#REF!</definedName>
    <definedName name="換気" localSheetId="13">#REF!</definedName>
    <definedName name="換気" localSheetId="12">#REF!</definedName>
    <definedName name="換気" localSheetId="3">#REF!</definedName>
    <definedName name="換気">#REF!</definedName>
    <definedName name="管径" localSheetId="2">#REF!</definedName>
    <definedName name="管径" localSheetId="13">#REF!</definedName>
    <definedName name="管径" localSheetId="12">#REF!</definedName>
    <definedName name="管径" localSheetId="3">#REF!</definedName>
    <definedName name="管径">#REF!</definedName>
    <definedName name="管径1" localSheetId="2">[5]舗装集計!#REF!</definedName>
    <definedName name="管径1" localSheetId="13">[5]舗装集計!#REF!</definedName>
    <definedName name="管径1" localSheetId="12">[5]舗装集計!#REF!</definedName>
    <definedName name="管径1" localSheetId="3">[5]舗装集計!#REF!</definedName>
    <definedName name="管径1">[5]舗装集計!#REF!</definedName>
    <definedName name="管径2" localSheetId="2">[5]舗装集計!#REF!</definedName>
    <definedName name="管径2" localSheetId="13">[5]舗装集計!#REF!</definedName>
    <definedName name="管径2" localSheetId="12">[5]舗装集計!#REF!</definedName>
    <definedName name="管径2" localSheetId="3">[5]舗装集計!#REF!</definedName>
    <definedName name="管径2">[5]舗装集計!#REF!</definedName>
    <definedName name="管径3" localSheetId="2">[5]舗装集計!#REF!</definedName>
    <definedName name="管径3" localSheetId="13">[5]舗装集計!#REF!</definedName>
    <definedName name="管径3" localSheetId="12">[5]舗装集計!#REF!</definedName>
    <definedName name="管径3" localSheetId="3">[5]舗装集計!#REF!</definedName>
    <definedName name="管径3">[5]舗装集計!#REF!</definedName>
    <definedName name="管径先" localSheetId="2">#REF!</definedName>
    <definedName name="管径先" localSheetId="13">#REF!</definedName>
    <definedName name="管径先" localSheetId="12">#REF!</definedName>
    <definedName name="管径先" localSheetId="3">#REF!</definedName>
    <definedName name="管径先">#REF!</definedName>
    <definedName name="管径先1" localSheetId="2">[5]舗装集計!#REF!</definedName>
    <definedName name="管径先1" localSheetId="13">[5]舗装集計!#REF!</definedName>
    <definedName name="管径先1" localSheetId="12">[5]舗装集計!#REF!</definedName>
    <definedName name="管径先1" localSheetId="3">[5]舗装集計!#REF!</definedName>
    <definedName name="管径先1">[5]舗装集計!#REF!</definedName>
    <definedName name="管径先2" localSheetId="2">[5]舗装集計!#REF!</definedName>
    <definedName name="管径先2" localSheetId="13">[5]舗装集計!#REF!</definedName>
    <definedName name="管径先2" localSheetId="12">[5]舗装集計!#REF!</definedName>
    <definedName name="管径先2" localSheetId="3">[5]舗装集計!#REF!</definedName>
    <definedName name="管径先2">[5]舗装集計!#REF!</definedName>
    <definedName name="管径先3" localSheetId="2">[5]舗装集計!#REF!</definedName>
    <definedName name="管径先3" localSheetId="13">[5]舗装集計!#REF!</definedName>
    <definedName name="管径先3" localSheetId="12">[5]舗装集計!#REF!</definedName>
    <definedName name="管径先3" localSheetId="3">[5]舗装集計!#REF!</definedName>
    <definedName name="管径先3">[5]舗装集計!#REF!</definedName>
    <definedName name="管径先4" localSheetId="2">[5]舗装集計!#REF!</definedName>
    <definedName name="管径先4" localSheetId="13">[5]舗装集計!#REF!</definedName>
    <definedName name="管径先4" localSheetId="12">[5]舗装集計!#REF!</definedName>
    <definedName name="管径先4" localSheetId="3">[5]舗装集計!#REF!</definedName>
    <definedName name="管径先4">[5]舗装集計!#REF!</definedName>
    <definedName name="管径先5" localSheetId="2">[5]舗装集計!#REF!</definedName>
    <definedName name="管径先5" localSheetId="13">[5]舗装集計!#REF!</definedName>
    <definedName name="管径先5" localSheetId="12">[5]舗装集計!#REF!</definedName>
    <definedName name="管径先5" localSheetId="3">[5]舗装集計!#REF!</definedName>
    <definedName name="管径先5">[5]舗装集計!#REF!</definedName>
    <definedName name="管径先6" localSheetId="2">[5]舗装集計!#REF!</definedName>
    <definedName name="管径先6" localSheetId="13">[5]舗装集計!#REF!</definedName>
    <definedName name="管径先6" localSheetId="12">[5]舗装集計!#REF!</definedName>
    <definedName name="管径先6" localSheetId="3">[5]舗装集計!#REF!</definedName>
    <definedName name="管径先6">[5]舗装集計!#REF!</definedName>
    <definedName name="基準単価" localSheetId="3">#REF!</definedName>
    <definedName name="基準単価">#REF!</definedName>
    <definedName name="旗">[3]設計明全!$D$5</definedName>
    <definedName name="既存校舎" localSheetId="2">[8]バルブ!#REF!</definedName>
    <definedName name="既存校舎" localSheetId="13">[8]バルブ!#REF!</definedName>
    <definedName name="既存校舎" localSheetId="12">[8]バルブ!#REF!</definedName>
    <definedName name="既存校舎" localSheetId="3">[8]バルブ!#REF!</definedName>
    <definedName name="既存校舎">[8]バルブ!#REF!</definedName>
    <definedName name="機械一般率表" localSheetId="13">#REF!</definedName>
    <definedName name="機械一般率表" localSheetId="12">#REF!</definedName>
    <definedName name="機械一般率表" localSheetId="3">#REF!</definedName>
    <definedName name="機械一般率表">#REF!</definedName>
    <definedName name="機械仮設改率表" localSheetId="13">#REF!</definedName>
    <definedName name="機械仮設改率表" localSheetId="12">#REF!</definedName>
    <definedName name="機械仮設改率表" localSheetId="3">#REF!</definedName>
    <definedName name="機械仮設改率表">#REF!</definedName>
    <definedName name="機械仮設新率表" localSheetId="13">#REF!</definedName>
    <definedName name="機械仮設新率表" localSheetId="12">#REF!</definedName>
    <definedName name="機械仮設新率表" localSheetId="3">#REF!</definedName>
    <definedName name="機械仮設新率表">#REF!</definedName>
    <definedName name="機械現場改率表" localSheetId="13">#REF!</definedName>
    <definedName name="機械現場改率表" localSheetId="12">#REF!</definedName>
    <definedName name="機械現場改率表" localSheetId="3">#REF!</definedName>
    <definedName name="機械現場改率表">#REF!</definedName>
    <definedName name="機械現場新率表" localSheetId="13">#REF!</definedName>
    <definedName name="機械現場新率表" localSheetId="12">#REF!</definedName>
    <definedName name="機械現場新率表" localSheetId="3">#REF!</definedName>
    <definedName name="機械現場新率表">#REF!</definedName>
    <definedName name="機械内訳" localSheetId="13">#REF!</definedName>
    <definedName name="機械内訳" localSheetId="12">#REF!</definedName>
    <definedName name="機械内訳" localSheetId="3">#REF!</definedName>
    <definedName name="機械内訳">#REF!</definedName>
    <definedName name="機電費率" localSheetId="13">#REF!</definedName>
    <definedName name="機電費率" localSheetId="12">#REF!</definedName>
    <definedName name="機電費率" localSheetId="3">#REF!</definedName>
    <definedName name="機電費率">#REF!</definedName>
    <definedName name="記号" localSheetId="13">#REF!</definedName>
    <definedName name="記号" localSheetId="12">#REF!</definedName>
    <definedName name="記号" localSheetId="3">#REF!</definedName>
    <definedName name="記号">#REF!</definedName>
    <definedName name="亀山" localSheetId="13">#REF!</definedName>
    <definedName name="亀山" localSheetId="12">#REF!</definedName>
    <definedName name="亀山" localSheetId="3">#REF!</definedName>
    <definedName name="亀山">#REF!</definedName>
    <definedName name="亀山鏡" localSheetId="13">#REF!</definedName>
    <definedName name="亀山鏡" localSheetId="12">#REF!</definedName>
    <definedName name="亀山鏡" localSheetId="3">#REF!</definedName>
    <definedName name="亀山鏡">#REF!</definedName>
    <definedName name="亀山表紙" localSheetId="13">#REF!</definedName>
    <definedName name="亀山表紙" localSheetId="12">#REF!</definedName>
    <definedName name="亀山表紙" localSheetId="3">#REF!</definedName>
    <definedName name="亀山表紙">#REF!</definedName>
    <definedName name="技師_A">#N/A</definedName>
    <definedName name="技師_B">#N/A</definedName>
    <definedName name="技師_C">#N/A</definedName>
    <definedName name="技師長">#N/A</definedName>
    <definedName name="技術員">#N/A</definedName>
    <definedName name="給水">#N/A</definedName>
    <definedName name="給水PS" localSheetId="2">#REF!</definedName>
    <definedName name="給水PS" localSheetId="13">#REF!</definedName>
    <definedName name="給水PS" localSheetId="12">#REF!</definedName>
    <definedName name="給水PS" localSheetId="3">#REF!</definedName>
    <definedName name="給水PS">#REF!</definedName>
    <definedName name="給湯" localSheetId="2">#REF!</definedName>
    <definedName name="給湯" localSheetId="13">#REF!</definedName>
    <definedName name="給湯" localSheetId="12">#REF!</definedName>
    <definedName name="給湯" localSheetId="3">#REF!</definedName>
    <definedName name="給湯">#REF!</definedName>
    <definedName name="共通" localSheetId="2">[2]仮設躯体!#REF!</definedName>
    <definedName name="共通" localSheetId="13">[2]仮設躯体!#REF!</definedName>
    <definedName name="共通" localSheetId="12">[2]仮設躯体!#REF!</definedName>
    <definedName name="共通" localSheetId="3">[2]仮設躯体!#REF!</definedName>
    <definedName name="共通">[2]仮設躯体!#REF!</definedName>
    <definedName name="共通仮設" localSheetId="3">[11]換算補正!#REF!</definedName>
    <definedName name="共通仮設">[11]換算補正!#REF!</definedName>
    <definedName name="共通補正" localSheetId="13">#REF!</definedName>
    <definedName name="共通補正" localSheetId="12">#REF!</definedName>
    <definedName name="共通補正" localSheetId="3">#REF!</definedName>
    <definedName name="共通補正">#REF!</definedName>
    <definedName name="鏡" localSheetId="13">#REF!</definedName>
    <definedName name="鏡" localSheetId="12">#REF!</definedName>
    <definedName name="鏡" localSheetId="3">#REF!</definedName>
    <definedName name="鏡">#REF!</definedName>
    <definedName name="業印" localSheetId="13">#REF!</definedName>
    <definedName name="業印" localSheetId="12">#REF!</definedName>
    <definedName name="業印" localSheetId="3">#REF!</definedName>
    <definedName name="業印">#REF!</definedName>
    <definedName name="金額" localSheetId="13">#REF!</definedName>
    <definedName name="金額" localSheetId="12">#REF!</definedName>
    <definedName name="金額" localSheetId="3">#REF!</definedName>
    <definedName name="金額">#REF!</definedName>
    <definedName name="金属" localSheetId="3">#REF!</definedName>
    <definedName name="金属">#REF!</definedName>
    <definedName name="金属製建具ｶﾞﾗｽ" localSheetId="3">#REF!</definedName>
    <definedName name="金属製建具ｶﾞﾗｽ">#REF!</definedName>
    <definedName name="躯体">[2]仮設躯体!$A$182</definedName>
    <definedName name="桑名市多度町" localSheetId="13">#REF!</definedName>
    <definedName name="桑名市多度町" localSheetId="12">#REF!</definedName>
    <definedName name="桑名市多度町" localSheetId="3">#REF!</definedName>
    <definedName name="桑名市多度町">#REF!</definedName>
    <definedName name="係数">[15]初期入力!$C$7:$E$17</definedName>
    <definedName name="型枠" localSheetId="13">#REF!</definedName>
    <definedName name="型枠" localSheetId="12">#REF!</definedName>
    <definedName name="型枠" localSheetId="3">#REF!</definedName>
    <definedName name="型枠">#REF!</definedName>
    <definedName name="形式" localSheetId="2">[16]架設工!#REF!</definedName>
    <definedName name="形式" localSheetId="13">[16]架設工!#REF!</definedName>
    <definedName name="形式" localSheetId="12">[16]架設工!#REF!</definedName>
    <definedName name="形式" localSheetId="3">[16]架設工!#REF!</definedName>
    <definedName name="形式">[16]架設工!#REF!</definedName>
    <definedName name="経費">[1]歩・屋!$W$3</definedName>
    <definedName name="経費率">#N/A</definedName>
    <definedName name="罫非表示" localSheetId="13">#REF!</definedName>
    <definedName name="罫非表示" localSheetId="12">#REF!</definedName>
    <definedName name="罫非表示" localSheetId="3">#REF!</definedName>
    <definedName name="罫非表示">#REF!</definedName>
    <definedName name="罫表示" localSheetId="13">#REF!</definedName>
    <definedName name="罫表示" localSheetId="12">#REF!</definedName>
    <definedName name="罫表示" localSheetId="3">#REF!</definedName>
    <definedName name="罫表示">#REF!</definedName>
    <definedName name="計" localSheetId="13">#REF!</definedName>
    <definedName name="計" localSheetId="12">#REF!</definedName>
    <definedName name="計" localSheetId="3">#REF!</definedName>
    <definedName name="計">#REF!</definedName>
    <definedName name="建設工事コード" localSheetId="3">#REF!</definedName>
    <definedName name="建設工事コード">#REF!</definedName>
    <definedName name="建築">[2]内訳!$A$42</definedName>
    <definedName name="建築一般率表" localSheetId="13">#REF!</definedName>
    <definedName name="建築一般率表" localSheetId="12">#REF!</definedName>
    <definedName name="建築一般率表" localSheetId="3">#REF!</definedName>
    <definedName name="建築一般率表">#REF!</definedName>
    <definedName name="建築現場改率表" localSheetId="13">#REF!</definedName>
    <definedName name="建築現場改率表" localSheetId="12">#REF!</definedName>
    <definedName name="建築現場改率表" localSheetId="3">#REF!</definedName>
    <definedName name="建築現場改率表">#REF!</definedName>
    <definedName name="建築現場新率表" localSheetId="13">#REF!</definedName>
    <definedName name="建築現場新率表" localSheetId="12">#REF!</definedName>
    <definedName name="建築現場新率表" localSheetId="3">#REF!</definedName>
    <definedName name="建築現場新率表">#REF!</definedName>
    <definedName name="建築工事" localSheetId="2">#REF!</definedName>
    <definedName name="建築工事" localSheetId="13">#REF!</definedName>
    <definedName name="建築工事" localSheetId="12">#REF!</definedName>
    <definedName name="建築工事" localSheetId="3">#REF!</definedName>
    <definedName name="建築工事">#REF!</definedName>
    <definedName name="見積比較換気" localSheetId="13">'[17]代価表 '!$Z$2</definedName>
    <definedName name="見積比較換気" localSheetId="12">'[17]代価表 '!$Z$2</definedName>
    <definedName name="見積比較換気">'[18]代価表 '!$Z$2</definedName>
    <definedName name="見積比較表" localSheetId="13">'[19]代価表 '!$Z$2</definedName>
    <definedName name="見積比較表" localSheetId="12">'[19]代価表 '!$Z$2</definedName>
    <definedName name="見積比較表">'[20]代価表 '!$Z$2</definedName>
    <definedName name="見比衛生2" localSheetId="2">'[21]代価表 '!#REF!</definedName>
    <definedName name="見比衛生2" localSheetId="13">'[22]代価表 '!#REF!</definedName>
    <definedName name="見比衛生2" localSheetId="12">'[22]代価表 '!#REF!</definedName>
    <definedName name="見比衛生2" localSheetId="3">'[21]代価表 '!#REF!</definedName>
    <definedName name="見比衛生2">'[21]代価表 '!#REF!</definedName>
    <definedName name="現場管理費" localSheetId="13">#REF!</definedName>
    <definedName name="現場管理費" localSheetId="12">#REF!</definedName>
    <definedName name="現場管理費" localSheetId="3">#REF!</definedName>
    <definedName name="現場管理費">#REF!</definedName>
    <definedName name="現場補正" localSheetId="13">#REF!</definedName>
    <definedName name="現場補正" localSheetId="12">#REF!</definedName>
    <definedName name="現場補正" localSheetId="3">#REF!</definedName>
    <definedName name="現場補正">#REF!</definedName>
    <definedName name="呼出">#N/A</definedName>
    <definedName name="工区数">[3]設計明全!$AV$74</definedName>
    <definedName name="工事用鏡" localSheetId="13">#REF!</definedName>
    <definedName name="工事用鏡" localSheetId="12">#REF!</definedName>
    <definedName name="工事用鏡" localSheetId="3">#REF!</definedName>
    <definedName name="工事用鏡">#REF!</definedName>
    <definedName name="行見出し">#N/A</definedName>
    <definedName name="行削除" localSheetId="13">#REF!</definedName>
    <definedName name="行削除" localSheetId="12">#REF!</definedName>
    <definedName name="行削除" localSheetId="3">#REF!</definedName>
    <definedName name="行削除">#REF!</definedName>
    <definedName name="行数" localSheetId="13">#REF!</definedName>
    <definedName name="行数" localSheetId="12">#REF!</definedName>
    <definedName name="行数" localSheetId="3">#REF!</definedName>
    <definedName name="行数">#REF!</definedName>
    <definedName name="行数18">#N/A</definedName>
    <definedName name="行挿入" localSheetId="13">#REF!</definedName>
    <definedName name="行挿入" localSheetId="12">#REF!</definedName>
    <definedName name="行挿入" localSheetId="3">#REF!</definedName>
    <definedName name="行挿入">#REF!</definedName>
    <definedName name="鋼製建具" localSheetId="3">#REF!</definedName>
    <definedName name="鋼製建具">#REF!</definedName>
    <definedName name="根拠範囲">[1]歩・屋!$B$3:$AD$372</definedName>
    <definedName name="根切" localSheetId="13">#REF!</definedName>
    <definedName name="根切" localSheetId="12">#REF!</definedName>
    <definedName name="根切" localSheetId="3">#REF!</definedName>
    <definedName name="根切">#REF!</definedName>
    <definedName name="左官" localSheetId="3">#REF!</definedName>
    <definedName name="左官">#REF!</definedName>
    <definedName name="査定率" localSheetId="13">#REF!</definedName>
    <definedName name="査定率" localSheetId="12">#REF!</definedName>
    <definedName name="査定率" localSheetId="3">#REF!</definedName>
    <definedName name="査定率">#REF!</definedName>
    <definedName name="砂利" localSheetId="13">#REF!</definedName>
    <definedName name="砂利" localSheetId="12">#REF!</definedName>
    <definedName name="砂利" localSheetId="3">#REF!</definedName>
    <definedName name="砂利">#REF!</definedName>
    <definedName name="最大排水">#REF!</definedName>
    <definedName name="削除" localSheetId="13">#REF!</definedName>
    <definedName name="削除" localSheetId="12">#REF!</definedName>
    <definedName name="削除" localSheetId="3">#REF!</definedName>
    <definedName name="削除">#REF!</definedName>
    <definedName name="雑" localSheetId="3">#REF!</definedName>
    <definedName name="雑">#REF!</definedName>
    <definedName name="雑19" localSheetId="3">#REF!</definedName>
    <definedName name="雑19">#REF!</definedName>
    <definedName name="残土" localSheetId="13">#REF!</definedName>
    <definedName name="残土" localSheetId="12">#REF!</definedName>
    <definedName name="残土" localSheetId="3">#REF!</definedName>
    <definedName name="残土">#REF!</definedName>
    <definedName name="仕様書６">[23]⑥人孔ﾎﾟﾝﾌﾟ!$D$14:$U$31,[23]⑥人孔ﾎﾟﾝﾌﾟ!$W$31:$W$33,[23]⑥人孔ﾎﾟﾝﾌﾟ!$H$37:$T$37,[23]⑥人孔ﾎﾟﾝﾌﾟ!$W$37,[23]⑥人孔ﾎﾟﾝﾌﾟ!$Z$35,[23]⑥人孔ﾎﾟﾝﾌﾟ!$Z$7</definedName>
    <definedName name="仕様書７">[23]⑦協議報告!$E$6:$W$19,[23]⑦協議報告!$W$23,[23]⑦協議報告!$E$29:$W$42,[23]⑦協議報告!$W$46</definedName>
    <definedName name="仕様書８" localSheetId="13">#REF!,#REF!</definedName>
    <definedName name="仕様書８" localSheetId="12">#REF!,#REF!</definedName>
    <definedName name="仕様書８" localSheetId="3">#REF!,#REF!</definedName>
    <definedName name="仕様書８">#REF!,#REF!</definedName>
    <definedName name="仕様書印刷" localSheetId="2">[6]対照表!#REF!</definedName>
    <definedName name="仕様書印刷" localSheetId="13">[6]対照表!#REF!</definedName>
    <definedName name="仕様書印刷" localSheetId="12">[6]対照表!#REF!</definedName>
    <definedName name="仕様書印刷" localSheetId="3">[6]対照表!#REF!</definedName>
    <definedName name="仕様書印刷">[6]対照表!#REF!</definedName>
    <definedName name="施工区分" localSheetId="13">#REF!</definedName>
    <definedName name="施工区分" localSheetId="12">#REF!</definedName>
    <definedName name="施工区分" localSheetId="3">#REF!</definedName>
    <definedName name="施工区分">#REF!</definedName>
    <definedName name="室内">[2]内訳!$A$249</definedName>
    <definedName name="主任技師">#N/A</definedName>
    <definedName name="手ﾊﾂﾘ" localSheetId="13">#REF!</definedName>
    <definedName name="手ﾊﾂﾘ" localSheetId="12">#REF!</definedName>
    <definedName name="手ﾊﾂﾘ" localSheetId="9">#REF!</definedName>
    <definedName name="手ﾊﾂﾘ" localSheetId="3">#REF!</definedName>
    <definedName name="手ﾊﾂﾘ">#REF!</definedName>
    <definedName name="種類" localSheetId="13">#REF!</definedName>
    <definedName name="種類" localSheetId="12">#REF!</definedName>
    <definedName name="種類" localSheetId="3">#REF!</definedName>
    <definedName name="種類">#REF!</definedName>
    <definedName name="拾い" localSheetId="13">#REF!</definedName>
    <definedName name="拾い" localSheetId="12">#REF!</definedName>
    <definedName name="拾い" localSheetId="3">#REF!</definedName>
    <definedName name="拾い">#REF!</definedName>
    <definedName name="終了">#N/A</definedName>
    <definedName name="出力" localSheetId="13">#REF!</definedName>
    <definedName name="出力" localSheetId="12">#REF!</definedName>
    <definedName name="出力" localSheetId="3">#REF!</definedName>
    <definedName name="出力">#REF!</definedName>
    <definedName name="出力２">'[1]#REF'!$U$5:$AK$5</definedName>
    <definedName name="松阪市" localSheetId="13">#REF!</definedName>
    <definedName name="松阪市" localSheetId="12">#REF!</definedName>
    <definedName name="松阪市" localSheetId="3">#REF!</definedName>
    <definedName name="松阪市">#REF!</definedName>
    <definedName name="消去" localSheetId="13">#REF!,#REF!,#REF!,#REF!,#REF!,#REF!,#REF!,#REF!,#REF!,#REF!,#REF!,#REF!,#REF!</definedName>
    <definedName name="消去" localSheetId="12">#REF!,#REF!,#REF!,#REF!,#REF!,#REF!,#REF!,#REF!,#REF!,#REF!,#REF!,#REF!,#REF!</definedName>
    <definedName name="消去" localSheetId="3">#REF!,#REF!,#REF!,#REF!,#REF!,#REF!,#REF!,#REF!,#REF!,#REF!,#REF!,#REF!,#REF!</definedName>
    <definedName name="消去">#REF!,#REF!,#REF!,#REF!,#REF!,#REF!,#REF!,#REF!,#REF!,#REF!,#REF!,#REF!,#REF!</definedName>
    <definedName name="条件" localSheetId="13">#REF!</definedName>
    <definedName name="条件" localSheetId="12">#REF!</definedName>
    <definedName name="条件" localSheetId="3">#REF!</definedName>
    <definedName name="条件">#REF!</definedName>
    <definedName name="浄化槽" localSheetId="2">#REF!</definedName>
    <definedName name="浄化槽" localSheetId="13">#REF!</definedName>
    <definedName name="浄化槽" localSheetId="12">#REF!</definedName>
    <definedName name="浄化槽" localSheetId="3">#REF!</definedName>
    <definedName name="浄化槽">#REF!</definedName>
    <definedName name="新設・撤去・再用区分" localSheetId="13">#REF!</definedName>
    <definedName name="新設・撤去・再用区分" localSheetId="12">#REF!</definedName>
    <definedName name="新設・撤去・再用区分" localSheetId="3">#REF!</definedName>
    <definedName name="新設・撤去・再用区分">#REF!</definedName>
    <definedName name="深さ">#REF!</definedName>
    <definedName name="推進延長" localSheetId="13">#REF!</definedName>
    <definedName name="推進延長" localSheetId="12">#REF!</definedName>
    <definedName name="推進延長" localSheetId="3">#REF!</definedName>
    <definedName name="推進延長">#REF!</definedName>
    <definedName name="水槽_FRP">[1]歩・屋!$W$6</definedName>
    <definedName name="水槽_鉄">[1]歩・屋!$W$7</definedName>
    <definedName name="数量1" localSheetId="13">#REF!</definedName>
    <definedName name="数量1" localSheetId="12">#REF!</definedName>
    <definedName name="数量1" localSheetId="3">#REF!</definedName>
    <definedName name="数量1">#REF!</definedName>
    <definedName name="数量調書" localSheetId="2">[12]!印刷</definedName>
    <definedName name="数量調書" localSheetId="3">[12]!印刷</definedName>
    <definedName name="数量調書">[12]!印刷</definedName>
    <definedName name="請負額算定" localSheetId="2">[24]!印刷</definedName>
    <definedName name="請負額算定" localSheetId="3">[24]!印刷</definedName>
    <definedName name="請負額算定">[24]!印刷</definedName>
    <definedName name="設計単独率" localSheetId="2">[23]③設計代価!#REF!</definedName>
    <definedName name="設計単独率" localSheetId="13">[23]③設計代価!#REF!</definedName>
    <definedName name="設計単独率" localSheetId="12">[23]③設計代価!#REF!</definedName>
    <definedName name="設計単独率" localSheetId="3">[23]③設計代価!#REF!</definedName>
    <definedName name="設計単独率">[23]③設計代価!#REF!</definedName>
    <definedName name="設計補助率" localSheetId="2">[23]③設計代価!#REF!</definedName>
    <definedName name="設計補助率" localSheetId="13">[23]③設計代価!#REF!</definedName>
    <definedName name="設計補助率" localSheetId="12">[23]③設計代価!#REF!</definedName>
    <definedName name="設計補助率" localSheetId="3">[23]③設計代価!#REF!</definedName>
    <definedName name="設計補助率">[23]③設計代価!#REF!</definedName>
    <definedName name="創" localSheetId="13">#REF!</definedName>
    <definedName name="創" localSheetId="12">#REF!</definedName>
    <definedName name="創" localSheetId="3">#REF!</definedName>
    <definedName name="創">#REF!</definedName>
    <definedName name="総括">[2]内訳!$A$1</definedName>
    <definedName name="総括全印刷" localSheetId="13">#REF!</definedName>
    <definedName name="総括全印刷" localSheetId="12">#REF!</definedName>
    <definedName name="総括全印刷" localSheetId="3">#REF!</definedName>
    <definedName name="総括全印刷">#REF!</definedName>
    <definedName name="総括範囲" localSheetId="13">#REF!</definedName>
    <definedName name="総括範囲" localSheetId="12">#REF!</definedName>
    <definedName name="総括範囲" localSheetId="3">#REF!</definedName>
    <definedName name="総括範囲">#REF!</definedName>
    <definedName name="測量単独率" localSheetId="2">[23]③測量代価!#REF!</definedName>
    <definedName name="測量単独率" localSheetId="13">[23]③測量代価!#REF!</definedName>
    <definedName name="測量単独率" localSheetId="12">[23]③測量代価!#REF!</definedName>
    <definedName name="測量単独率" localSheetId="3">[23]③測量代価!#REF!</definedName>
    <definedName name="測量単独率">[23]③測量代価!#REF!</definedName>
    <definedName name="足場" localSheetId="3">#REF!</definedName>
    <definedName name="足場">#REF!</definedName>
    <definedName name="続" localSheetId="13">#REF!</definedName>
    <definedName name="続" localSheetId="12">#REF!</definedName>
    <definedName name="続" localSheetId="3">#REF!</definedName>
    <definedName name="続">#REF!</definedName>
    <definedName name="多度" localSheetId="13">#REF!</definedName>
    <definedName name="多度" localSheetId="12">#REF!</definedName>
    <definedName name="多度" localSheetId="3">#REF!</definedName>
    <definedName name="多度">#REF!</definedName>
    <definedName name="多度内訳書その２" localSheetId="13">#REF!</definedName>
    <definedName name="多度内訳書その２" localSheetId="12">#REF!</definedName>
    <definedName name="多度内訳書その２" localSheetId="3">#REF!</definedName>
    <definedName name="多度内訳書その２">#REF!</definedName>
    <definedName name="太罫線" localSheetId="13">#REF!</definedName>
    <definedName name="太罫線" localSheetId="12">#REF!</definedName>
    <definedName name="太罫線" localSheetId="3">#REF!</definedName>
    <definedName name="太罫線">#REF!</definedName>
    <definedName name="耐震水槽">[1]歩・屋!$W$11</definedName>
    <definedName name="代価" localSheetId="3">#REF!</definedName>
    <definedName name="代価">#REF!</definedName>
    <definedName name="代価1">[25]単価表!$L$2:$O$6</definedName>
    <definedName name="代価根拠範囲">[1]歩・屋!$B$3:$AD$362</definedName>
    <definedName name="代価表1">[26]起案!$O$12:$O$17,[26]起案!$M$16,[26]起案!$C$21:$E$21,[26]起案!$G$21:$H$21,[26]起案!$E$24,[26]起案!$G$24,[26]起案!$H$23,[26]起案!$I$23,[26]起案!$M$22,[26]起案!$M$24,[26]起案!$O$23,[26]起案!$D$26,[26]起案!$C$26:$D$26</definedName>
    <definedName name="代価表7" localSheetId="3">#REF!</definedName>
    <definedName name="代価表7">#REF!</definedName>
    <definedName name="単位" localSheetId="3">#REF!</definedName>
    <definedName name="単位">#REF!</definedName>
    <definedName name="中部" localSheetId="13">#REF!</definedName>
    <definedName name="中部" localSheetId="12">#REF!</definedName>
    <definedName name="中部" localSheetId="3">#REF!</definedName>
    <definedName name="中部">#REF!</definedName>
    <definedName name="鋳鉄ふた">#REF!</definedName>
    <definedName name="長法寺">[4]表紙!$H$48</definedName>
    <definedName name="直仮">[2]内訳!$A$79</definedName>
    <definedName name="底部種類">#REF!</definedName>
    <definedName name="提出範囲">[1]歩・屋!$B$3:$V$372</definedName>
    <definedName name="摘要" localSheetId="13">#REF!</definedName>
    <definedName name="摘要" localSheetId="12">#REF!</definedName>
    <definedName name="摘要" localSheetId="3">#REF!</definedName>
    <definedName name="摘要">#REF!</definedName>
    <definedName name="鉄筋" localSheetId="3">#REF!</definedName>
    <definedName name="鉄筋">#REF!</definedName>
    <definedName name="鉄骨" localSheetId="3">#REF!</definedName>
    <definedName name="鉄骨">#REF!</definedName>
    <definedName name="田端" localSheetId="13">#REF!</definedName>
    <definedName name="田端" localSheetId="12">#REF!</definedName>
    <definedName name="田端" localSheetId="3">#REF!</definedName>
    <definedName name="田端">#REF!</definedName>
    <definedName name="電" localSheetId="13">#REF!</definedName>
    <definedName name="電" localSheetId="12">#REF!</definedName>
    <definedName name="電" localSheetId="3">#REF!</definedName>
    <definedName name="電">#REF!</definedName>
    <definedName name="電気" localSheetId="13">#REF!</definedName>
    <definedName name="電気" localSheetId="12">#REF!</definedName>
    <definedName name="電気" localSheetId="3">#REF!</definedName>
    <definedName name="電気">#REF!</definedName>
    <definedName name="電気一般率表" localSheetId="13">#REF!</definedName>
    <definedName name="電気一般率表" localSheetId="12">#REF!</definedName>
    <definedName name="電気一般率表" localSheetId="3">#REF!</definedName>
    <definedName name="電気一般率表">#REF!</definedName>
    <definedName name="電気温水器">[1]歩・屋!$W$9</definedName>
    <definedName name="電気温水器B">[1]歩・屋!$W$9</definedName>
    <definedName name="電気仮設改率表" localSheetId="13">#REF!</definedName>
    <definedName name="電気仮設改率表" localSheetId="12">#REF!</definedName>
    <definedName name="電気仮設改率表" localSheetId="3">#REF!</definedName>
    <definedName name="電気仮設改率表">#REF!</definedName>
    <definedName name="電気仮設新率表" localSheetId="13">#REF!</definedName>
    <definedName name="電気仮設新率表" localSheetId="12">#REF!</definedName>
    <definedName name="電気仮設新率表" localSheetId="3">#REF!</definedName>
    <definedName name="電気仮設新率表">#REF!</definedName>
    <definedName name="電気現場改率表" localSheetId="13">#REF!</definedName>
    <definedName name="電気現場改率表" localSheetId="12">#REF!</definedName>
    <definedName name="電気現場改率表" localSheetId="3">#REF!</definedName>
    <definedName name="電気現場改率表">#REF!</definedName>
    <definedName name="電気現場新率表" localSheetId="13">#REF!</definedName>
    <definedName name="電気現場新率表" localSheetId="12">#REF!</definedName>
    <definedName name="電気現場新率表" localSheetId="3">#REF!</definedName>
    <definedName name="電気現場新率表">#REF!</definedName>
    <definedName name="電気内訳" localSheetId="13">#REF!</definedName>
    <definedName name="電気内訳" localSheetId="12">#REF!</definedName>
    <definedName name="電気内訳" localSheetId="3">#REF!</definedName>
    <definedName name="電気内訳">#REF!</definedName>
    <definedName name="電工" localSheetId="13">#REF!</definedName>
    <definedName name="電工" localSheetId="12">#REF!</definedName>
    <definedName name="電工" localSheetId="3">#REF!</definedName>
    <definedName name="電工">#REF!</definedName>
    <definedName name="塗" localSheetId="13">#REF!</definedName>
    <definedName name="塗" localSheetId="12">#REF!</definedName>
    <definedName name="塗" localSheetId="9">#REF!</definedName>
    <definedName name="塗" localSheetId="3">#REF!</definedName>
    <definedName name="塗">#REF!</definedName>
    <definedName name="塗装" localSheetId="3">#REF!</definedName>
    <definedName name="塗装">#REF!</definedName>
    <definedName name="土" localSheetId="3">#REF!</definedName>
    <definedName name="土">#REF!</definedName>
    <definedName name="土工" localSheetId="2">[2]仮設躯体!#REF!</definedName>
    <definedName name="土工" localSheetId="13">[2]仮設躯体!#REF!</definedName>
    <definedName name="土工" localSheetId="12">[2]仮設躯体!#REF!</definedName>
    <definedName name="土工" localSheetId="3">[2]仮設躯体!#REF!</definedName>
    <definedName name="土工">[2]仮設躯体!#REF!</definedName>
    <definedName name="土工事" localSheetId="3">#REF!</definedName>
    <definedName name="土工事">#REF!</definedName>
    <definedName name="土木一式工事" localSheetId="3">#REF!</definedName>
    <definedName name="土木一式工事">#REF!</definedName>
    <definedName name="土木一般世話役" localSheetId="13">#REF!</definedName>
    <definedName name="土木一般世話役" localSheetId="12">#REF!</definedName>
    <definedName name="土木一般世話役" localSheetId="3">#REF!</definedName>
    <definedName name="土木一般世話役">#REF!</definedName>
    <definedName name="土木費率" localSheetId="13">#REF!</definedName>
    <definedName name="土木費率" localSheetId="12">#REF!</definedName>
    <definedName name="土木費率" localSheetId="3">#REF!</definedName>
    <definedName name="土木費率">#REF!</definedName>
    <definedName name="東海" localSheetId="13">#REF!</definedName>
    <definedName name="東海" localSheetId="12">#REF!</definedName>
    <definedName name="東海" localSheetId="3">#REF!</definedName>
    <definedName name="東海">#REF!</definedName>
    <definedName name="峠" localSheetId="13">#REF!</definedName>
    <definedName name="峠" localSheetId="12">#REF!</definedName>
    <definedName name="峠" localSheetId="3">#REF!</definedName>
    <definedName name="峠">#REF!</definedName>
    <definedName name="特記仕様書１" localSheetId="13">#REF!,#REF!,#REF!,#REF!,#REF!,#REF!,#REF!,#REF!,#REF!,#REF!,#REF!,#REF!,#REF!</definedName>
    <definedName name="特記仕様書１" localSheetId="12">#REF!,#REF!,#REF!,#REF!,#REF!,#REF!,#REF!,#REF!,#REF!,#REF!,#REF!,#REF!,#REF!</definedName>
    <definedName name="特記仕様書１" localSheetId="3">#REF!,#REF!,#REF!,#REF!,#REF!,#REF!,#REF!,#REF!,#REF!,#REF!,#REF!,#REF!,#REF!</definedName>
    <definedName name="特記仕様書１">#REF!,#REF!,#REF!,#REF!,#REF!,#REF!,#REF!,#REF!,#REF!,#REF!,#REF!,#REF!,#REF!</definedName>
    <definedName name="特殊" localSheetId="13">#REF!</definedName>
    <definedName name="特殊" localSheetId="12">#REF!</definedName>
    <definedName name="特殊" localSheetId="3">#REF!</definedName>
    <definedName name="特殊">#REF!</definedName>
    <definedName name="特殊作業員" localSheetId="13">#REF!</definedName>
    <definedName name="特殊作業員" localSheetId="12">#REF!</definedName>
    <definedName name="特殊作業員" localSheetId="3">#REF!</definedName>
    <definedName name="特殊作業員">#REF!</definedName>
    <definedName name="内屋根">[2]内訳!$A$153</definedName>
    <definedName name="内外構">[2]内訳!$A$361</definedName>
    <definedName name="内躯体">[2]内訳!$A$56</definedName>
    <definedName name="内装" localSheetId="3">#REF!</definedName>
    <definedName name="内装">#REF!</definedName>
    <definedName name="内部建具">[2]内部!$A$1</definedName>
    <definedName name="内部雑">[2]内訳!$A$316</definedName>
    <definedName name="内訳書" localSheetId="3">#REF!</definedName>
    <definedName name="内訳書">#REF!</definedName>
    <definedName name="入力">[3]設計明全!$D$23</definedName>
    <definedName name="入力2">[3]設計明全!$D$31</definedName>
    <definedName name="入力画面" localSheetId="13">#REF!</definedName>
    <definedName name="入力画面" localSheetId="12">#REF!</definedName>
    <definedName name="入力画面" localSheetId="3">#REF!</definedName>
    <definedName name="入力画面">#REF!</definedName>
    <definedName name="入力項目印刷" localSheetId="13">#REF!</definedName>
    <definedName name="入力項目印刷" localSheetId="12">#REF!</definedName>
    <definedName name="入力項目印刷" localSheetId="3">#REF!</definedName>
    <definedName name="入力項目印刷">#REF!</definedName>
    <definedName name="入力項目表印刷" localSheetId="13">#REF!</definedName>
    <definedName name="入力項目表印刷" localSheetId="12">#REF!</definedName>
    <definedName name="入力項目表印刷" localSheetId="3">#REF!</definedName>
    <definedName name="入力項目表印刷">#REF!</definedName>
    <definedName name="破棄終了">[3]設計明全!$D$65</definedName>
    <definedName name="廃材処理量" localSheetId="3">#REF!</definedName>
    <definedName name="廃材処理量">#REF!</definedName>
    <definedName name="廃材費" localSheetId="3">#REF!</definedName>
    <definedName name="廃材費">#REF!</definedName>
    <definedName name="排水PS" localSheetId="2">#REF!</definedName>
    <definedName name="排水PS" localSheetId="13">#REF!</definedName>
    <definedName name="排水PS" localSheetId="12">#REF!</definedName>
    <definedName name="排水PS" localSheetId="3">#REF!</definedName>
    <definedName name="排水PS">#REF!</definedName>
    <definedName name="配線器具" localSheetId="13">#REF!</definedName>
    <definedName name="配線器具" localSheetId="12">#REF!</definedName>
    <definedName name="配線器具" localSheetId="3">#REF!</definedName>
    <definedName name="配線器具">#REF!</definedName>
    <definedName name="搬送現場率表" localSheetId="13">#REF!</definedName>
    <definedName name="搬送現場率表" localSheetId="12">#REF!</definedName>
    <definedName name="搬送現場率表" localSheetId="3">#REF!</definedName>
    <definedName name="搬送現場率表">#REF!</definedName>
    <definedName name="範囲" localSheetId="13">#REF!</definedName>
    <definedName name="範囲" localSheetId="12">#REF!</definedName>
    <definedName name="範囲" localSheetId="3">#REF!</definedName>
    <definedName name="範囲">#REF!</definedName>
    <definedName name="範囲1" localSheetId="13">#REF!</definedName>
    <definedName name="範囲1" localSheetId="12">#REF!</definedName>
    <definedName name="範囲1" localSheetId="3">#REF!</definedName>
    <definedName name="範囲1">#REF!</definedName>
    <definedName name="範囲M" localSheetId="13">#REF!</definedName>
    <definedName name="範囲M" localSheetId="12">#REF!</definedName>
    <definedName name="範囲M" localSheetId="3">#REF!</definedName>
    <definedName name="範囲M">#REF!</definedName>
    <definedName name="範囲R" localSheetId="13">#REF!</definedName>
    <definedName name="範囲R" localSheetId="12">#REF!</definedName>
    <definedName name="範囲R" localSheetId="3">#REF!</definedName>
    <definedName name="範囲R">#REF!</definedName>
    <definedName name="比較" localSheetId="3">#REF!</definedName>
    <definedName name="比較">#REF!</definedName>
    <definedName name="樋" localSheetId="3">#REF!</definedName>
    <definedName name="樋">#REF!</definedName>
    <definedName name="尾">[1]大鏡!$A$2:$A$10</definedName>
    <definedName name="表紙">[27]中央取付!$B$59:$V$110</definedName>
    <definedName name="不活性ガス">[1]歩・屋!$W$13</definedName>
    <definedName name="付帯">[2]付帯!$C$4</definedName>
    <definedName name="普通" localSheetId="13">#REF!</definedName>
    <definedName name="普通" localSheetId="12">#REF!</definedName>
    <definedName name="普通" localSheetId="3">#REF!</definedName>
    <definedName name="普通">#REF!</definedName>
    <definedName name="普通作業員" localSheetId="13">#REF!</definedName>
    <definedName name="普通作業員" localSheetId="12">#REF!</definedName>
    <definedName name="普通作業員" localSheetId="3">#REF!</definedName>
    <definedName name="普通作業員">#REF!</definedName>
    <definedName name="負担" localSheetId="13">#REF!</definedName>
    <definedName name="負担" localSheetId="12">#REF!</definedName>
    <definedName name="負担" localSheetId="3">#REF!</definedName>
    <definedName name="負担">#REF!</definedName>
    <definedName name="複合単価" localSheetId="3">#REF!</definedName>
    <definedName name="複合単価">#REF!</definedName>
    <definedName name="複写" localSheetId="13">#REF!</definedName>
    <definedName name="複写" localSheetId="12">#REF!</definedName>
    <definedName name="複写" localSheetId="3">#REF!</definedName>
    <definedName name="複写">#REF!</definedName>
    <definedName name="複写範囲" localSheetId="13">#REF!</definedName>
    <definedName name="複写範囲" localSheetId="12">#REF!</definedName>
    <definedName name="複写範囲" localSheetId="3">#REF!</definedName>
    <definedName name="複写範囲">#REF!</definedName>
    <definedName name="平板測量変化率" localSheetId="13">#REF!</definedName>
    <definedName name="平板測量変化率" localSheetId="12">#REF!</definedName>
    <definedName name="平板測量変化率" localSheetId="3">#REF!</definedName>
    <definedName name="平板測量変化率">#REF!</definedName>
    <definedName name="別途">[2]付帯!$F$3</definedName>
    <definedName name="変化率表" localSheetId="13">#REF!</definedName>
    <definedName name="変化率表" localSheetId="12">#REF!</definedName>
    <definedName name="変化率表" localSheetId="3">#REF!</definedName>
    <definedName name="変化率表">#REF!</definedName>
    <definedName name="変更用紙" localSheetId="2">[24]!印刷</definedName>
    <definedName name="変更用紙" localSheetId="3">[24]!印刷</definedName>
    <definedName name="変更用紙">[24]!印刷</definedName>
    <definedName name="保温" localSheetId="13">#REF!</definedName>
    <definedName name="保温" localSheetId="12">#REF!</definedName>
    <definedName name="保温" localSheetId="9">#REF!</definedName>
    <definedName name="保温" localSheetId="3">#REF!</definedName>
    <definedName name="保温">#REF!</definedName>
    <definedName name="保存">#N/A</definedName>
    <definedName name="保存終了">[3]設計明全!$D$59</definedName>
    <definedName name="舗装" localSheetId="13">#REF!</definedName>
    <definedName name="舗装" localSheetId="12">#REF!</definedName>
    <definedName name="舗装" localSheetId="3">#REF!</definedName>
    <definedName name="舗装">#REF!</definedName>
    <definedName name="舗装１" localSheetId="13">#REF!</definedName>
    <definedName name="舗装１" localSheetId="12">#REF!</definedName>
    <definedName name="舗装１" localSheetId="3">#REF!</definedName>
    <definedName name="舗装１">#REF!</definedName>
    <definedName name="歩掛補正表">[3]設計明全!$AQ$69:$BJ$90</definedName>
    <definedName name="補正" localSheetId="2">#REF!</definedName>
    <definedName name="補正" localSheetId="13">#REF!</definedName>
    <definedName name="補正" localSheetId="12">#REF!</definedName>
    <definedName name="補正" localSheetId="3">#REF!</definedName>
    <definedName name="補正">#REF!</definedName>
    <definedName name="補正率表印刷">[3]設計明全!$D$43</definedName>
    <definedName name="防水9" localSheetId="3">#REF!</definedName>
    <definedName name="防水9">#REF!</definedName>
    <definedName name="本線延長">#N/A</definedName>
    <definedName name="本体木工事13" localSheetId="3">#REF!</definedName>
    <definedName name="本体木工事13">#REF!</definedName>
    <definedName name="本体木工事内訳13" localSheetId="3">#REF!</definedName>
    <definedName name="本体木工事内訳13">#REF!</definedName>
    <definedName name="埋戻" localSheetId="13">#REF!</definedName>
    <definedName name="埋戻" localSheetId="12">#REF!</definedName>
    <definedName name="埋戻" localSheetId="3">#REF!</definedName>
    <definedName name="埋戻">#REF!</definedName>
    <definedName name="桝径">#REF!</definedName>
    <definedName name="桝深" localSheetId="13">#REF!</definedName>
    <definedName name="桝深" localSheetId="12">#REF!</definedName>
    <definedName name="桝深" localSheetId="3">#REF!</definedName>
    <definedName name="桝深">#REF!</definedName>
    <definedName name="名称" localSheetId="13">#REF!</definedName>
    <definedName name="名称" localSheetId="12">#REF!</definedName>
    <definedName name="名称" localSheetId="3">#REF!</definedName>
    <definedName name="名称">#REF!</definedName>
    <definedName name="明細List" localSheetId="13">#REF!</definedName>
    <definedName name="明細List" localSheetId="12">#REF!</definedName>
    <definedName name="明細List" localSheetId="3">#REF!</definedName>
    <definedName name="明細List">#REF!</definedName>
    <definedName name="明細書印刷">[3]設計明全!$D$56</definedName>
    <definedName name="明細全印刷" localSheetId="13">#REF!</definedName>
    <definedName name="明細全印刷" localSheetId="12">#REF!</definedName>
    <definedName name="明細全印刷" localSheetId="3">#REF!</definedName>
    <definedName name="明細全印刷">#REF!</definedName>
    <definedName name="明細範囲" localSheetId="13">#REF!</definedName>
    <definedName name="明細範囲" localSheetId="12">#REF!</definedName>
    <definedName name="明細範囲" localSheetId="3">#REF!</definedName>
    <definedName name="明細範囲">#REF!</definedName>
    <definedName name="木工事13" localSheetId="3">#REF!</definedName>
    <definedName name="木工事13">#REF!</definedName>
    <definedName name="木工事13内訳" localSheetId="3">#REF!</definedName>
    <definedName name="木工事13内訳">#REF!</definedName>
    <definedName name="木工事内訳13" localSheetId="3">#REF!</definedName>
    <definedName name="木工事内訳13">#REF!</definedName>
    <definedName name="木製建具" localSheetId="3">#REF!</definedName>
    <definedName name="木製建具">#REF!</definedName>
    <definedName name="問い合せ" localSheetId="13">#REF!</definedName>
    <definedName name="問い合せ" localSheetId="12">#REF!</definedName>
    <definedName name="問い合せ" localSheetId="3">#REF!</definedName>
    <definedName name="問い合せ">#REF!</definedName>
    <definedName name="予定価格積算書" localSheetId="3">#REF!</definedName>
    <definedName name="予定価格積算書">#REF!</definedName>
    <definedName name="様式" localSheetId="13">#REF!</definedName>
    <definedName name="様式" localSheetId="12">#REF!</definedName>
    <definedName name="様式" localSheetId="3">#REF!</definedName>
    <definedName name="様式">#REF!</definedName>
    <definedName name="理事">#N/A</definedName>
    <definedName name="鈴鹿市" localSheetId="13">#REF!</definedName>
    <definedName name="鈴鹿市" localSheetId="12">#REF!</definedName>
    <definedName name="鈴鹿市" localSheetId="3">#REF!</definedName>
    <definedName name="鈴鹿市">#REF!</definedName>
    <definedName name="列幅変更" localSheetId="13">#REF!</definedName>
    <definedName name="列幅変更" localSheetId="12">#REF!</definedName>
    <definedName name="列幅変更" localSheetId="3">#REF!</definedName>
    <definedName name="列幅変更">#REF!</definedName>
    <definedName name="労務単価" localSheetId="13">#REF!</definedName>
    <definedName name="労務単価" localSheetId="12">#REF!</definedName>
    <definedName name="労務単価" localSheetId="9">#REF!</definedName>
    <definedName name="労務単価" localSheetId="3">#REF!</definedName>
    <definedName name="労務単価">#REF!</definedName>
    <definedName name="労務費" localSheetId="13">#REF!</definedName>
    <definedName name="労務費" localSheetId="12">#REF!</definedName>
    <definedName name="労務費" localSheetId="9">#REF!</definedName>
    <definedName name="労務費" localSheetId="3">#REF!</definedName>
    <definedName name="労務費">#REF!</definedName>
  </definedNames>
  <calcPr calcId="125725"/>
</workbook>
</file>

<file path=xl/calcChain.xml><?xml version="1.0" encoding="utf-8"?>
<calcChain xmlns="http://schemas.openxmlformats.org/spreadsheetml/2006/main">
  <c r="L399" i="110"/>
  <c r="AF146" i="135" l="1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O98"/>
  <c r="O148" s="1"/>
  <c r="B98"/>
  <c r="B148" s="1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46"/>
  <c r="AF45"/>
  <c r="AF44"/>
  <c r="AF43"/>
  <c r="AF42"/>
  <c r="AF41"/>
  <c r="AF40"/>
  <c r="AF39"/>
  <c r="AF38"/>
  <c r="AF37"/>
  <c r="AF36"/>
  <c r="AF35"/>
  <c r="AF32"/>
  <c r="AF31"/>
  <c r="AF30"/>
  <c r="AF29"/>
  <c r="AF21"/>
  <c r="AF20"/>
  <c r="AF19"/>
  <c r="AF18"/>
  <c r="AF17"/>
  <c r="AF16"/>
  <c r="AF15"/>
  <c r="AF12"/>
  <c r="AF11"/>
  <c r="AF9"/>
  <c r="AG10" s="1"/>
  <c r="AF8"/>
  <c r="AF7"/>
  <c r="AF146" i="134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O98"/>
  <c r="O148" s="1"/>
  <c r="B98"/>
  <c r="B148" s="1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46"/>
  <c r="AF45"/>
  <c r="AF44"/>
  <c r="AF43"/>
  <c r="AF42"/>
  <c r="AF41"/>
  <c r="AF40"/>
  <c r="AF39"/>
  <c r="AF38"/>
  <c r="AF37"/>
  <c r="AF36"/>
  <c r="AF35"/>
  <c r="AF32"/>
  <c r="AF31"/>
  <c r="AF30"/>
  <c r="AF29"/>
  <c r="AF26"/>
  <c r="AF25"/>
  <c r="AF24"/>
  <c r="AF23"/>
  <c r="AF22"/>
  <c r="AF21"/>
  <c r="AF20"/>
  <c r="AF19"/>
  <c r="AF18"/>
  <c r="AF17"/>
  <c r="AF16"/>
  <c r="AF15"/>
  <c r="AF12"/>
  <c r="AF11"/>
  <c r="AF9"/>
  <c r="AG10" s="1"/>
  <c r="AF8"/>
  <c r="AF7"/>
  <c r="K24" i="128" l="1"/>
  <c r="K23"/>
  <c r="K22"/>
  <c r="K21"/>
  <c r="K20"/>
  <c r="K19"/>
  <c r="K18"/>
  <c r="K17"/>
  <c r="K16"/>
  <c r="K15"/>
  <c r="K14"/>
  <c r="K13"/>
  <c r="K12"/>
  <c r="K11"/>
  <c r="F10"/>
  <c r="E10"/>
  <c r="D10"/>
  <c r="H9"/>
  <c r="H10" s="1"/>
  <c r="K8"/>
  <c r="K24" i="127"/>
  <c r="K23"/>
  <c r="K22"/>
  <c r="K21"/>
  <c r="K20"/>
  <c r="K19"/>
  <c r="K18"/>
  <c r="K17"/>
  <c r="K16"/>
  <c r="K15"/>
  <c r="K14"/>
  <c r="K13"/>
  <c r="K12"/>
  <c r="H10"/>
  <c r="F10"/>
  <c r="E10"/>
  <c r="D10"/>
  <c r="K25"/>
  <c r="P25" s="1"/>
  <c r="H9"/>
  <c r="K8"/>
  <c r="AD31" i="145"/>
  <c r="AD30"/>
  <c r="AD29"/>
  <c r="AD28"/>
  <c r="AD27"/>
  <c r="AD26"/>
  <c r="AD25"/>
  <c r="AD24"/>
  <c r="AD23"/>
  <c r="AD22"/>
  <c r="AD21"/>
  <c r="AD20"/>
  <c r="AD19"/>
  <c r="AD18"/>
  <c r="AD17"/>
  <c r="F17"/>
  <c r="F16"/>
  <c r="AD16" s="1"/>
  <c r="AD15"/>
  <c r="F15"/>
  <c r="F14"/>
  <c r="AD14" s="1"/>
  <c r="F13"/>
  <c r="AD13" s="1"/>
  <c r="AD12"/>
  <c r="AD11"/>
  <c r="AD10"/>
  <c r="F9"/>
  <c r="AD9" s="1"/>
  <c r="F8"/>
  <c r="AD8" s="1"/>
  <c r="AD7"/>
  <c r="AD31" i="144"/>
  <c r="AD30"/>
  <c r="AD29"/>
  <c r="AD11"/>
  <c r="AD9"/>
  <c r="G17" s="1"/>
  <c r="K17" s="1"/>
  <c r="K18" s="1"/>
  <c r="AD8"/>
  <c r="G16" s="1"/>
  <c r="I16" s="1"/>
  <c r="AD7"/>
  <c r="G15" s="1"/>
  <c r="J15" s="1"/>
  <c r="J18" s="1"/>
  <c r="AD6"/>
  <c r="G14" s="1"/>
  <c r="I14" s="1"/>
  <c r="AD5"/>
  <c r="AD62" i="143"/>
  <c r="AD61"/>
  <c r="AD60"/>
  <c r="AD59"/>
  <c r="AD58"/>
  <c r="AD57"/>
  <c r="AD56"/>
  <c r="AD55"/>
  <c r="AD54"/>
  <c r="AD53"/>
  <c r="AD52"/>
  <c r="AD51"/>
  <c r="AD50"/>
  <c r="AD49"/>
  <c r="AD48"/>
  <c r="AD47"/>
  <c r="AD46"/>
  <c r="AD22"/>
  <c r="AD21"/>
  <c r="AD20"/>
  <c r="AD19"/>
  <c r="D25" s="1"/>
  <c r="H25" s="1"/>
  <c r="AD18"/>
  <c r="AD17"/>
  <c r="AD16"/>
  <c r="AD15"/>
  <c r="D30" s="1"/>
  <c r="AD14"/>
  <c r="AD13"/>
  <c r="D29" s="1"/>
  <c r="H29" s="1"/>
  <c r="AD12"/>
  <c r="D28" s="1"/>
  <c r="H28" s="1"/>
  <c r="AD11"/>
  <c r="AD10"/>
  <c r="D24" s="1"/>
  <c r="H24" s="1"/>
  <c r="AD9"/>
  <c r="AD8"/>
  <c r="D27" s="1"/>
  <c r="H27" s="1"/>
  <c r="AD7"/>
  <c r="AD6"/>
  <c r="D23" s="1"/>
  <c r="H23" s="1"/>
  <c r="AD5"/>
  <c r="AD31" i="142"/>
  <c r="AD30"/>
  <c r="AD29"/>
  <c r="AD28"/>
  <c r="AD27"/>
  <c r="F26"/>
  <c r="AD26" s="1"/>
  <c r="F25"/>
  <c r="AD25" s="1"/>
  <c r="AD24"/>
  <c r="AD23"/>
  <c r="AD22"/>
  <c r="F21"/>
  <c r="AD21" s="1"/>
  <c r="D17"/>
  <c r="G17" s="1"/>
  <c r="G18" s="1"/>
  <c r="AD9"/>
  <c r="F9"/>
  <c r="AD8"/>
  <c r="AD7"/>
  <c r="D16" s="1"/>
  <c r="F16" s="1"/>
  <c r="AD6"/>
  <c r="D15" s="1"/>
  <c r="F15" s="1"/>
  <c r="AD5"/>
  <c r="AD31" i="141"/>
  <c r="AD30"/>
  <c r="AD29"/>
  <c r="AD28"/>
  <c r="AD27"/>
  <c r="AD26"/>
  <c r="AD25"/>
  <c r="AD24"/>
  <c r="AD23"/>
  <c r="AD22"/>
  <c r="AD21"/>
  <c r="AD20"/>
  <c r="AD19"/>
  <c r="AD18"/>
  <c r="AD17"/>
  <c r="F17"/>
  <c r="F16"/>
  <c r="AD16" s="1"/>
  <c r="AD15"/>
  <c r="F15"/>
  <c r="F14"/>
  <c r="AD14" s="1"/>
  <c r="F13"/>
  <c r="AD13" s="1"/>
  <c r="AD12"/>
  <c r="F11"/>
  <c r="AD11" s="1"/>
  <c r="AD10"/>
  <c r="F9"/>
  <c r="F8"/>
  <c r="AC7"/>
  <c r="AC6"/>
  <c r="AC5"/>
  <c r="AD5" s="1"/>
  <c r="AD62" i="140"/>
  <c r="AD61"/>
  <c r="AD60"/>
  <c r="AD59"/>
  <c r="D56"/>
  <c r="K56" s="1"/>
  <c r="K57" s="1"/>
  <c r="D52"/>
  <c r="I52" s="1"/>
  <c r="I57" s="1"/>
  <c r="AD48"/>
  <c r="AD47"/>
  <c r="AD43"/>
  <c r="AD42"/>
  <c r="AD41"/>
  <c r="AD40"/>
  <c r="AD39"/>
  <c r="AD38"/>
  <c r="AD37"/>
  <c r="AD36"/>
  <c r="AD31"/>
  <c r="AD30"/>
  <c r="AD29"/>
  <c r="AD28"/>
  <c r="AD27"/>
  <c r="AD26"/>
  <c r="AD25"/>
  <c r="AD24"/>
  <c r="AD23"/>
  <c r="AD22"/>
  <c r="AD21"/>
  <c r="AD20"/>
  <c r="AD19"/>
  <c r="AD18"/>
  <c r="AD17"/>
  <c r="AD16"/>
  <c r="AD14"/>
  <c r="AD13"/>
  <c r="AD12"/>
  <c r="D55" s="1"/>
  <c r="J55" s="1"/>
  <c r="J57" s="1"/>
  <c r="F11"/>
  <c r="AD11" s="1"/>
  <c r="D54" s="1"/>
  <c r="G54" s="1"/>
  <c r="AD10"/>
  <c r="D53" s="1"/>
  <c r="F53" s="1"/>
  <c r="AD9"/>
  <c r="F8"/>
  <c r="AD8" s="1"/>
  <c r="D51" s="1"/>
  <c r="H51" s="1"/>
  <c r="H57" s="1"/>
  <c r="AD7"/>
  <c r="D50" s="1"/>
  <c r="G50" s="1"/>
  <c r="G57" s="1"/>
  <c r="AD6"/>
  <c r="D49" s="1"/>
  <c r="F49" s="1"/>
  <c r="F57" s="1"/>
  <c r="AD5"/>
  <c r="AD61" i="139"/>
  <c r="AD59"/>
  <c r="F51"/>
  <c r="N45"/>
  <c r="D44"/>
  <c r="F44" s="1"/>
  <c r="D39"/>
  <c r="I39" s="1"/>
  <c r="AD36"/>
  <c r="AD31"/>
  <c r="AD30"/>
  <c r="AD29"/>
  <c r="AD28"/>
  <c r="AD27"/>
  <c r="AD26"/>
  <c r="AD25"/>
  <c r="AD24"/>
  <c r="AD23"/>
  <c r="AD22"/>
  <c r="AD21"/>
  <c r="AD19"/>
  <c r="AD18"/>
  <c r="AD17"/>
  <c r="F17"/>
  <c r="AD16"/>
  <c r="F15"/>
  <c r="AD15" s="1"/>
  <c r="D49" s="1"/>
  <c r="AD14"/>
  <c r="AD13"/>
  <c r="AD12"/>
  <c r="D43" s="1"/>
  <c r="I43" s="1"/>
  <c r="AD11"/>
  <c r="D42" s="1"/>
  <c r="AD10"/>
  <c r="D41" s="1"/>
  <c r="AD9"/>
  <c r="D40" s="1"/>
  <c r="AD8"/>
  <c r="F7"/>
  <c r="AD7" s="1"/>
  <c r="D38" s="1"/>
  <c r="L38" s="1"/>
  <c r="L45" s="1"/>
  <c r="AD6"/>
  <c r="D37" s="1"/>
  <c r="AD5"/>
  <c r="I18" i="144" l="1"/>
  <c r="K25" i="128"/>
  <c r="P25" s="1"/>
  <c r="H30" i="143"/>
  <c r="H31" s="1"/>
  <c r="AD31" s="1"/>
  <c r="M37" i="139"/>
  <c r="M45" s="1"/>
  <c r="G37"/>
  <c r="G45" s="1"/>
  <c r="D60"/>
  <c r="J40"/>
  <c r="J45" s="1"/>
  <c r="F40"/>
  <c r="F45" s="1"/>
  <c r="I45"/>
  <c r="F18" i="142"/>
  <c r="H41" i="139"/>
  <c r="H45" s="1"/>
  <c r="O41"/>
  <c r="O45" s="1"/>
  <c r="K39"/>
  <c r="K45" s="1"/>
  <c r="AD30" i="143" l="1"/>
  <c r="K192" i="111" l="1"/>
  <c r="K191"/>
  <c r="K190"/>
  <c r="K189"/>
  <c r="K188"/>
  <c r="K187"/>
  <c r="K186"/>
  <c r="K185"/>
  <c r="K184"/>
  <c r="K183"/>
  <c r="K182"/>
  <c r="K181"/>
  <c r="K180"/>
  <c r="K179"/>
  <c r="K176"/>
  <c r="K168"/>
  <c r="K167"/>
  <c r="K166"/>
  <c r="K165"/>
  <c r="K164"/>
  <c r="K163"/>
  <c r="K162"/>
  <c r="K161"/>
  <c r="K160"/>
  <c r="K159"/>
  <c r="K158"/>
  <c r="K157"/>
  <c r="K156"/>
  <c r="K155"/>
  <c r="K152"/>
  <c r="R146"/>
  <c r="R170" s="1"/>
  <c r="K144"/>
  <c r="K143"/>
  <c r="K142"/>
  <c r="K141"/>
  <c r="K140"/>
  <c r="K139"/>
  <c r="K138"/>
  <c r="K137"/>
  <c r="K136"/>
  <c r="K135"/>
  <c r="K134"/>
  <c r="K133"/>
  <c r="K132"/>
  <c r="K131"/>
  <c r="K130"/>
  <c r="K145" s="1"/>
  <c r="P145" s="1"/>
  <c r="K128"/>
  <c r="K120"/>
  <c r="K119"/>
  <c r="K118"/>
  <c r="K117"/>
  <c r="K116"/>
  <c r="K115"/>
  <c r="K114"/>
  <c r="K113"/>
  <c r="K112"/>
  <c r="K111"/>
  <c r="K110"/>
  <c r="K109"/>
  <c r="K108"/>
  <c r="H107"/>
  <c r="K104"/>
  <c r="K96"/>
  <c r="K95"/>
  <c r="K94"/>
  <c r="K93"/>
  <c r="K92"/>
  <c r="K91"/>
  <c r="K90"/>
  <c r="K89"/>
  <c r="K88"/>
  <c r="J87"/>
  <c r="K87" s="1"/>
  <c r="J86"/>
  <c r="K86" s="1"/>
  <c r="J85"/>
  <c r="K85" s="1"/>
  <c r="J84"/>
  <c r="K84" s="1"/>
  <c r="J83"/>
  <c r="K83" s="1"/>
  <c r="J82"/>
  <c r="K82" s="1"/>
  <c r="J81"/>
  <c r="K81" s="1"/>
  <c r="K80"/>
  <c r="K72"/>
  <c r="K71"/>
  <c r="K70"/>
  <c r="K69"/>
  <c r="K68"/>
  <c r="K67"/>
  <c r="K66"/>
  <c r="K65"/>
  <c r="K64"/>
  <c r="K63"/>
  <c r="K62"/>
  <c r="K61"/>
  <c r="K60"/>
  <c r="K59"/>
  <c r="K56"/>
  <c r="K48"/>
  <c r="K47"/>
  <c r="K46"/>
  <c r="K45"/>
  <c r="K44"/>
  <c r="K43"/>
  <c r="K42"/>
  <c r="K41"/>
  <c r="K40"/>
  <c r="F34"/>
  <c r="E34"/>
  <c r="D34"/>
  <c r="H33"/>
  <c r="H34" s="1"/>
  <c r="K32"/>
  <c r="R26"/>
  <c r="R50" s="1"/>
  <c r="R74" s="1"/>
  <c r="R98" s="1"/>
  <c r="K24"/>
  <c r="K23"/>
  <c r="K22"/>
  <c r="K21"/>
  <c r="K20"/>
  <c r="K19"/>
  <c r="K18"/>
  <c r="K17"/>
  <c r="K16"/>
  <c r="K15"/>
  <c r="K14"/>
  <c r="K13"/>
  <c r="K8"/>
  <c r="K73" l="1"/>
  <c r="P73" s="1"/>
  <c r="K121"/>
  <c r="P121" s="1"/>
  <c r="K25"/>
  <c r="P25" s="1"/>
  <c r="C5" s="1"/>
  <c r="K169"/>
  <c r="P169" s="1"/>
  <c r="K49"/>
  <c r="P49" s="1"/>
  <c r="K193"/>
  <c r="P193" s="1"/>
  <c r="K97"/>
  <c r="P97" s="1"/>
  <c r="C77" s="1"/>
  <c r="J127" i="100"/>
  <c r="J126"/>
  <c r="J144" l="1"/>
  <c r="L113"/>
  <c r="H58"/>
  <c r="L435" i="110" l="1"/>
  <c r="D64" i="109" s="1"/>
  <c r="B435" i="110"/>
  <c r="B434"/>
  <c r="B433"/>
  <c r="B432"/>
  <c r="B431"/>
  <c r="B430"/>
  <c r="B429"/>
  <c r="B428"/>
  <c r="B427"/>
  <c r="B426"/>
  <c r="A421"/>
  <c r="J401"/>
  <c r="D402" s="1"/>
  <c r="L403" s="1"/>
  <c r="L397"/>
  <c r="L395"/>
  <c r="A391"/>
  <c r="L388"/>
  <c r="D389" s="1"/>
  <c r="L389" s="1"/>
  <c r="L384"/>
  <c r="L383"/>
  <c r="L382"/>
  <c r="L380"/>
  <c r="L379"/>
  <c r="L378"/>
  <c r="L385" s="1"/>
  <c r="D386" s="1"/>
  <c r="L386" s="1"/>
  <c r="L376"/>
  <c r="L429" s="1"/>
  <c r="D58" i="109" s="1"/>
  <c r="L370" i="110"/>
  <c r="L369"/>
  <c r="L368"/>
  <c r="L371" s="1"/>
  <c r="D372" s="1"/>
  <c r="L373" s="1"/>
  <c r="L431" s="1"/>
  <c r="D60" i="109" s="1"/>
  <c r="D368" i="110"/>
  <c r="L366"/>
  <c r="L365"/>
  <c r="L364"/>
  <c r="A360"/>
  <c r="D340"/>
  <c r="J340" s="1"/>
  <c r="L340" s="1"/>
  <c r="L338"/>
  <c r="L336"/>
  <c r="L335"/>
  <c r="A331"/>
  <c r="L318"/>
  <c r="L313"/>
  <c r="L311"/>
  <c r="L309"/>
  <c r="L314" s="1"/>
  <c r="D316" s="1"/>
  <c r="L316" s="1"/>
  <c r="L305"/>
  <c r="A301"/>
  <c r="D283"/>
  <c r="L283" s="1"/>
  <c r="AI280"/>
  <c r="AI279"/>
  <c r="AI278"/>
  <c r="AI276"/>
  <c r="AI275"/>
  <c r="L275"/>
  <c r="D276" s="1"/>
  <c r="L276" s="1"/>
  <c r="D275"/>
  <c r="AI274"/>
  <c r="AI273"/>
  <c r="A271"/>
  <c r="AI261"/>
  <c r="AI260"/>
  <c r="L260"/>
  <c r="L254"/>
  <c r="L433" s="1"/>
  <c r="D62" i="109" s="1"/>
  <c r="J254" i="110"/>
  <c r="A241"/>
  <c r="L219"/>
  <c r="H218"/>
  <c r="L216"/>
  <c r="H216"/>
  <c r="L215"/>
  <c r="H215"/>
  <c r="L214"/>
  <c r="H214"/>
  <c r="L213"/>
  <c r="H213"/>
  <c r="L212"/>
  <c r="H212"/>
  <c r="L211"/>
  <c r="H211"/>
  <c r="L210"/>
  <c r="H210"/>
  <c r="L209"/>
  <c r="H209"/>
  <c r="L208"/>
  <c r="H208"/>
  <c r="L205"/>
  <c r="D205"/>
  <c r="H196"/>
  <c r="F196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A121"/>
  <c r="L118"/>
  <c r="L117"/>
  <c r="D206" s="1"/>
  <c r="L206" s="1"/>
  <c r="L116"/>
  <c r="L115"/>
  <c r="D204" s="1"/>
  <c r="L204" s="1"/>
  <c r="L114"/>
  <c r="D203" s="1"/>
  <c r="L203" s="1"/>
  <c r="L113"/>
  <c r="L112"/>
  <c r="D202" s="1"/>
  <c r="L202" s="1"/>
  <c r="L111"/>
  <c r="F195" s="1"/>
  <c r="L110"/>
  <c r="D201" s="1"/>
  <c r="L201" s="1"/>
  <c r="L109"/>
  <c r="L107"/>
  <c r="L106"/>
  <c r="L105"/>
  <c r="F197" s="1"/>
  <c r="L104"/>
  <c r="L103"/>
  <c r="L102"/>
  <c r="L101"/>
  <c r="L100"/>
  <c r="L99"/>
  <c r="L98"/>
  <c r="L97"/>
  <c r="L96"/>
  <c r="D248" s="1"/>
  <c r="L95"/>
  <c r="F194" s="1"/>
  <c r="A91"/>
  <c r="L90"/>
  <c r="D90"/>
  <c r="D89"/>
  <c r="L89" s="1"/>
  <c r="L88"/>
  <c r="D198" s="1"/>
  <c r="D88"/>
  <c r="D87"/>
  <c r="L87" s="1"/>
  <c r="D197" s="1"/>
  <c r="J197" s="1"/>
  <c r="L86"/>
  <c r="D196" s="1"/>
  <c r="J196" s="1"/>
  <c r="D86"/>
  <c r="D85"/>
  <c r="L85" s="1"/>
  <c r="L84"/>
  <c r="D84"/>
  <c r="D83"/>
  <c r="L83" s="1"/>
  <c r="L82"/>
  <c r="D195" s="1"/>
  <c r="D82"/>
  <c r="D81"/>
  <c r="L81" s="1"/>
  <c r="D194" s="1"/>
  <c r="J194" s="1"/>
  <c r="L80"/>
  <c r="L79"/>
  <c r="L78"/>
  <c r="L77"/>
  <c r="L76"/>
  <c r="L75"/>
  <c r="L74"/>
  <c r="L73"/>
  <c r="S80" s="1"/>
  <c r="L72"/>
  <c r="L71"/>
  <c r="D282" s="1"/>
  <c r="L282" s="1"/>
  <c r="L67"/>
  <c r="L66"/>
  <c r="A61"/>
  <c r="J59"/>
  <c r="J58"/>
  <c r="J57"/>
  <c r="J56"/>
  <c r="J60" s="1"/>
  <c r="L60" s="1"/>
  <c r="D40" i="109" s="1"/>
  <c r="J55" i="110"/>
  <c r="F54"/>
  <c r="D54"/>
  <c r="J54" s="1"/>
  <c r="L54" s="1"/>
  <c r="J52"/>
  <c r="J49"/>
  <c r="J43"/>
  <c r="F45" s="1"/>
  <c r="J40"/>
  <c r="D45" s="1"/>
  <c r="A31"/>
  <c r="K14"/>
  <c r="D278" s="1"/>
  <c r="L279" s="1"/>
  <c r="H6"/>
  <c r="H5"/>
  <c r="H11" s="1"/>
  <c r="L11" s="1"/>
  <c r="J226" i="106"/>
  <c r="K226" s="1"/>
  <c r="J225"/>
  <c r="K225" s="1"/>
  <c r="J220"/>
  <c r="K220" s="1"/>
  <c r="J219"/>
  <c r="K218"/>
  <c r="J216"/>
  <c r="J215"/>
  <c r="K213"/>
  <c r="J211"/>
  <c r="J210"/>
  <c r="J209"/>
  <c r="J208"/>
  <c r="J207"/>
  <c r="J206"/>
  <c r="A201"/>
  <c r="D181"/>
  <c r="J181" s="1"/>
  <c r="J180"/>
  <c r="I179"/>
  <c r="J178"/>
  <c r="J157"/>
  <c r="J159" s="1"/>
  <c r="L159" s="1"/>
  <c r="D140" i="103" s="1"/>
  <c r="J156" i="106"/>
  <c r="J153"/>
  <c r="L153" s="1"/>
  <c r="J146"/>
  <c r="D147" s="1"/>
  <c r="J147" s="1"/>
  <c r="L148" s="1"/>
  <c r="D179" i="103" s="1"/>
  <c r="J142" i="106"/>
  <c r="D143" s="1"/>
  <c r="J143" s="1"/>
  <c r="D141"/>
  <c r="J141" s="1"/>
  <c r="D140"/>
  <c r="J140" s="1"/>
  <c r="J139"/>
  <c r="J132"/>
  <c r="J131"/>
  <c r="J130"/>
  <c r="J129"/>
  <c r="J128"/>
  <c r="J127"/>
  <c r="J126"/>
  <c r="J125"/>
  <c r="J123"/>
  <c r="J122"/>
  <c r="J121"/>
  <c r="J120"/>
  <c r="J119"/>
  <c r="J118"/>
  <c r="D116"/>
  <c r="J116" s="1"/>
  <c r="L116" s="1"/>
  <c r="D176" i="103" s="1"/>
  <c r="H110" i="106"/>
  <c r="F110"/>
  <c r="D110"/>
  <c r="J109"/>
  <c r="J107"/>
  <c r="J106"/>
  <c r="F108" s="1"/>
  <c r="J105"/>
  <c r="L106" s="1"/>
  <c r="L98"/>
  <c r="D124" i="103" s="1"/>
  <c r="J98" i="106"/>
  <c r="J97"/>
  <c r="J96"/>
  <c r="J112" s="1"/>
  <c r="J95"/>
  <c r="J94"/>
  <c r="J92"/>
  <c r="J90"/>
  <c r="J89"/>
  <c r="J88"/>
  <c r="J87"/>
  <c r="J86"/>
  <c r="J85"/>
  <c r="H84"/>
  <c r="J84" s="1"/>
  <c r="J81"/>
  <c r="J80"/>
  <c r="J78"/>
  <c r="L78" s="1"/>
  <c r="D111" i="103" s="1"/>
  <c r="J74" i="106"/>
  <c r="L74" s="1"/>
  <c r="L77" s="1"/>
  <c r="D108" i="103" s="1"/>
  <c r="J72" i="106"/>
  <c r="L72" s="1"/>
  <c r="A68"/>
  <c r="A101" s="1"/>
  <c r="J55"/>
  <c r="L55" s="1"/>
  <c r="D65" i="103" s="1"/>
  <c r="D52" i="106"/>
  <c r="J51"/>
  <c r="F52" s="1"/>
  <c r="J50"/>
  <c r="J49"/>
  <c r="J47"/>
  <c r="L47" s="1"/>
  <c r="J45"/>
  <c r="L45" s="1"/>
  <c r="J39"/>
  <c r="D40" s="1"/>
  <c r="J40" s="1"/>
  <c r="L41" s="1"/>
  <c r="A35"/>
  <c r="J16"/>
  <c r="L16" s="1"/>
  <c r="J13"/>
  <c r="L14" s="1"/>
  <c r="D40" i="103" s="1"/>
  <c r="J9" i="106"/>
  <c r="L9" s="1"/>
  <c r="D39" i="103" s="1"/>
  <c r="J7" i="106"/>
  <c r="D8" s="1"/>
  <c r="J8" s="1"/>
  <c r="L8" s="1"/>
  <c r="D38" i="103" s="1"/>
  <c r="J351" i="100"/>
  <c r="K351" s="1"/>
  <c r="J350"/>
  <c r="K350" s="1"/>
  <c r="J345"/>
  <c r="K345" s="1"/>
  <c r="J344"/>
  <c r="K343"/>
  <c r="J341"/>
  <c r="J340"/>
  <c r="K338"/>
  <c r="J336"/>
  <c r="J335"/>
  <c r="J334"/>
  <c r="J333"/>
  <c r="J332"/>
  <c r="J331"/>
  <c r="A326"/>
  <c r="J317"/>
  <c r="D318" s="1"/>
  <c r="J315"/>
  <c r="D316" s="1"/>
  <c r="A297"/>
  <c r="J294"/>
  <c r="J293"/>
  <c r="J288"/>
  <c r="L288" s="1"/>
  <c r="L289" s="1"/>
  <c r="L309" s="1"/>
  <c r="J282"/>
  <c r="D283" s="1"/>
  <c r="J276"/>
  <c r="J275"/>
  <c r="J274"/>
  <c r="J273"/>
  <c r="J272"/>
  <c r="J270"/>
  <c r="L271" s="1"/>
  <c r="H265" i="98" s="1"/>
  <c r="A265" i="100"/>
  <c r="J242"/>
  <c r="D243" s="1"/>
  <c r="J243" s="1"/>
  <c r="L243" s="1"/>
  <c r="J237"/>
  <c r="L237" s="1"/>
  <c r="J228"/>
  <c r="J227"/>
  <c r="J225"/>
  <c r="D226" s="1"/>
  <c r="J226" s="1"/>
  <c r="J222"/>
  <c r="J220"/>
  <c r="D221" s="1"/>
  <c r="J221" s="1"/>
  <c r="J219"/>
  <c r="J218"/>
  <c r="J217"/>
  <c r="J210"/>
  <c r="J209"/>
  <c r="J208"/>
  <c r="J207"/>
  <c r="J206"/>
  <c r="J205"/>
  <c r="J204"/>
  <c r="J197"/>
  <c r="J194"/>
  <c r="D195" s="1"/>
  <c r="J195" s="1"/>
  <c r="J191"/>
  <c r="L191" s="1"/>
  <c r="J185"/>
  <c r="J184"/>
  <c r="J183"/>
  <c r="J182"/>
  <c r="J181"/>
  <c r="J180"/>
  <c r="J179"/>
  <c r="J178"/>
  <c r="J177"/>
  <c r="J176"/>
  <c r="J175"/>
  <c r="J174"/>
  <c r="J173"/>
  <c r="J172"/>
  <c r="J171"/>
  <c r="J163"/>
  <c r="J162"/>
  <c r="J161"/>
  <c r="J157"/>
  <c r="J156"/>
  <c r="J155"/>
  <c r="J154"/>
  <c r="J153"/>
  <c r="J152"/>
  <c r="J151"/>
  <c r="J150"/>
  <c r="L152" s="1"/>
  <c r="J149"/>
  <c r="J148"/>
  <c r="J147"/>
  <c r="J146"/>
  <c r="L149" s="1"/>
  <c r="J143"/>
  <c r="J142"/>
  <c r="J141"/>
  <c r="J140"/>
  <c r="J139"/>
  <c r="J138"/>
  <c r="J132"/>
  <c r="J131"/>
  <c r="J130"/>
  <c r="J129"/>
  <c r="J128"/>
  <c r="J125"/>
  <c r="J124"/>
  <c r="J123"/>
  <c r="J122"/>
  <c r="J121"/>
  <c r="L127" s="1"/>
  <c r="J120"/>
  <c r="J119"/>
  <c r="J118"/>
  <c r="J117"/>
  <c r="J115"/>
  <c r="L115" s="1"/>
  <c r="J110"/>
  <c r="L110" s="1"/>
  <c r="O110" s="1"/>
  <c r="J108"/>
  <c r="J106"/>
  <c r="F85"/>
  <c r="J81"/>
  <c r="J78"/>
  <c r="F79" s="1"/>
  <c r="J76"/>
  <c r="D79" s="1"/>
  <c r="J79" s="1"/>
  <c r="J73"/>
  <c r="D74" s="1"/>
  <c r="J74" s="1"/>
  <c r="J64"/>
  <c r="D65" s="1"/>
  <c r="J65" s="1"/>
  <c r="L65" s="1"/>
  <c r="O56"/>
  <c r="L140" s="1"/>
  <c r="J56"/>
  <c r="J57" s="1"/>
  <c r="F58" s="1"/>
  <c r="H53"/>
  <c r="J53" s="1"/>
  <c r="J52"/>
  <c r="O40"/>
  <c r="J90" s="1"/>
  <c r="J38"/>
  <c r="D39" s="1"/>
  <c r="J39" s="1"/>
  <c r="A34"/>
  <c r="A67" s="1"/>
  <c r="A101" s="1"/>
  <c r="A134" s="1"/>
  <c r="A167" s="1"/>
  <c r="A200" s="1"/>
  <c r="A233" s="1"/>
  <c r="J23"/>
  <c r="J22"/>
  <c r="J17"/>
  <c r="J16"/>
  <c r="J15"/>
  <c r="J14"/>
  <c r="J13"/>
  <c r="J12"/>
  <c r="J11"/>
  <c r="J8"/>
  <c r="D9" s="1"/>
  <c r="J9" s="1"/>
  <c r="L9" s="1"/>
  <c r="B293" i="104"/>
  <c r="B250"/>
  <c r="B209"/>
  <c r="B166"/>
  <c r="B84"/>
  <c r="B43"/>
  <c r="B125" s="1"/>
  <c r="B299" i="98"/>
  <c r="B256"/>
  <c r="B213"/>
  <c r="B172"/>
  <c r="B129"/>
  <c r="B86"/>
  <c r="B43"/>
  <c r="D45" i="109"/>
  <c r="K336" i="96"/>
  <c r="K367" i="27"/>
  <c r="K367" i="9"/>
  <c r="G188"/>
  <c r="J45" i="110" l="1"/>
  <c r="L45" s="1"/>
  <c r="D68" s="1"/>
  <c r="L68" s="1"/>
  <c r="D69" s="1"/>
  <c r="L69" s="1"/>
  <c r="L430" s="1"/>
  <c r="D59" i="109" s="1"/>
  <c r="J195" i="110"/>
  <c r="L390"/>
  <c r="D250"/>
  <c r="J251" s="1"/>
  <c r="L251" s="1"/>
  <c r="J249"/>
  <c r="L249" s="1"/>
  <c r="L432" s="1"/>
  <c r="D61" i="109" s="1"/>
  <c r="D39"/>
  <c r="D321" i="110"/>
  <c r="L321" s="1"/>
  <c r="L428" s="1"/>
  <c r="D57" i="109" s="1"/>
  <c r="D38"/>
  <c r="D285" i="110"/>
  <c r="L285" s="1"/>
  <c r="L286" s="1"/>
  <c r="D287" s="1"/>
  <c r="L288" s="1"/>
  <c r="L426" s="1"/>
  <c r="L141" i="100"/>
  <c r="L157"/>
  <c r="J110" i="106"/>
  <c r="L144" i="100"/>
  <c r="J145" i="106"/>
  <c r="L145" s="1"/>
  <c r="D177" i="103" s="1"/>
  <c r="L226" i="106"/>
  <c r="F198" i="110"/>
  <c r="J198" s="1"/>
  <c r="D245"/>
  <c r="J246" s="1"/>
  <c r="L246" s="1"/>
  <c r="L427" s="1"/>
  <c r="D56" i="109" s="1"/>
  <c r="J133" i="100"/>
  <c r="L138" s="1"/>
  <c r="L117"/>
  <c r="J82" i="106"/>
  <c r="L82" s="1"/>
  <c r="D113" i="103" s="1"/>
  <c r="J124" i="106"/>
  <c r="L120" i="100"/>
  <c r="J93" i="106"/>
  <c r="J99" s="1"/>
  <c r="L99" s="1"/>
  <c r="J133"/>
  <c r="J183"/>
  <c r="D184" s="1"/>
  <c r="J184" s="1"/>
  <c r="L184" s="1"/>
  <c r="L18" i="110"/>
  <c r="J290" i="100"/>
  <c r="L90"/>
  <c r="J291"/>
  <c r="D57" i="103"/>
  <c r="D60" i="106"/>
  <c r="D192" i="103"/>
  <c r="D172" i="106"/>
  <c r="J172" s="1"/>
  <c r="L172" s="1"/>
  <c r="L96"/>
  <c r="D123" i="103" s="1"/>
  <c r="L186" i="106"/>
  <c r="D210" i="103"/>
  <c r="A168" i="106"/>
  <c r="A135"/>
  <c r="D59" i="103"/>
  <c r="D58" i="106"/>
  <c r="D193" i="103"/>
  <c r="D44"/>
  <c r="D99"/>
  <c r="D42"/>
  <c r="L18" i="106"/>
  <c r="D56" i="103"/>
  <c r="D61"/>
  <c r="D62"/>
  <c r="F58" i="106"/>
  <c r="J52"/>
  <c r="L52" s="1"/>
  <c r="L53" s="1"/>
  <c r="D108"/>
  <c r="J108" s="1"/>
  <c r="J111" s="1"/>
  <c r="J113" s="1"/>
  <c r="D114" s="1"/>
  <c r="J114" s="1"/>
  <c r="J134" s="1"/>
  <c r="L134" s="1"/>
  <c r="D175" i="103" s="1"/>
  <c r="D125"/>
  <c r="L7" i="106"/>
  <c r="J24" i="100"/>
  <c r="L24" s="1"/>
  <c r="D71"/>
  <c r="J71" s="1"/>
  <c r="L71" s="1"/>
  <c r="J165"/>
  <c r="L165" s="1"/>
  <c r="D40"/>
  <c r="J40" s="1"/>
  <c r="J41" s="1"/>
  <c r="D42" s="1"/>
  <c r="J42" s="1"/>
  <c r="L43" s="1"/>
  <c r="L44" s="1"/>
  <c r="L114"/>
  <c r="J198"/>
  <c r="L198" s="1"/>
  <c r="J230"/>
  <c r="L230" s="1"/>
  <c r="J109"/>
  <c r="J213"/>
  <c r="L213" s="1"/>
  <c r="D285"/>
  <c r="J285" s="1"/>
  <c r="L286" s="1"/>
  <c r="H267" i="98"/>
  <c r="J158" i="100"/>
  <c r="J186"/>
  <c r="L186" s="1"/>
  <c r="J223"/>
  <c r="L223" s="1"/>
  <c r="J277"/>
  <c r="L277" s="1"/>
  <c r="L278" s="1"/>
  <c r="J54"/>
  <c r="D58" s="1"/>
  <c r="J58" s="1"/>
  <c r="L58" s="1"/>
  <c r="J295"/>
  <c r="D296" s="1"/>
  <c r="J296" s="1"/>
  <c r="L296" s="1"/>
  <c r="D82"/>
  <c r="H60"/>
  <c r="J60" s="1"/>
  <c r="F61"/>
  <c r="F318"/>
  <c r="J318" s="1"/>
  <c r="J18"/>
  <c r="L18" s="1"/>
  <c r="L79"/>
  <c r="L80" s="1"/>
  <c r="L351"/>
  <c r="D271"/>
  <c r="J271" s="1"/>
  <c r="D55" i="109" l="1"/>
  <c r="J199" i="110"/>
  <c r="D200" s="1"/>
  <c r="L200" s="1"/>
  <c r="L221" s="1"/>
  <c r="D222" s="1"/>
  <c r="J222" s="1"/>
  <c r="L222" s="1"/>
  <c r="L434" s="1"/>
  <c r="D63" i="109" s="1"/>
  <c r="F220" i="110"/>
  <c r="L220" s="1"/>
  <c r="D21" i="109"/>
  <c r="L109" i="100"/>
  <c r="O109" s="1"/>
  <c r="H49"/>
  <c r="F49"/>
  <c r="K173" i="106"/>
  <c r="L173" s="1"/>
  <c r="H259" i="104"/>
  <c r="H261"/>
  <c r="H271"/>
  <c r="D68" i="103"/>
  <c r="D67"/>
  <c r="D66"/>
  <c r="J58" i="106"/>
  <c r="L58" s="1"/>
  <c r="L20" i="100"/>
  <c r="J292"/>
  <c r="L292" s="1"/>
  <c r="L310" s="1"/>
  <c r="H269" i="98"/>
  <c r="L302" i="100"/>
  <c r="J159"/>
  <c r="L159" s="1"/>
  <c r="D214"/>
  <c r="J214" s="1"/>
  <c r="J216" s="1"/>
  <c r="L216" s="1"/>
  <c r="H271" i="98"/>
  <c r="J187" i="100"/>
  <c r="L187" s="1"/>
  <c r="H277" i="98"/>
  <c r="D279" i="100"/>
  <c r="J279" s="1"/>
  <c r="J281" s="1"/>
  <c r="L281" s="1"/>
  <c r="D61"/>
  <c r="J61" s="1"/>
  <c r="L62" s="1"/>
  <c r="L63" s="1"/>
  <c r="D49"/>
  <c r="D84"/>
  <c r="J84" s="1"/>
  <c r="D85" s="1"/>
  <c r="J85" s="1"/>
  <c r="F86" s="1"/>
  <c r="J82"/>
  <c r="D83" s="1"/>
  <c r="J83" s="1"/>
  <c r="D86" s="1"/>
  <c r="D47"/>
  <c r="L436" i="110" l="1"/>
  <c r="D65" i="109" s="1"/>
  <c r="L81" i="100"/>
  <c r="F316"/>
  <c r="J316" s="1"/>
  <c r="D319" s="1"/>
  <c r="J319" s="1"/>
  <c r="D320" s="1"/>
  <c r="J320" s="1"/>
  <c r="D321" s="1"/>
  <c r="J321" s="1"/>
  <c r="L321" s="1"/>
  <c r="N321" s="1"/>
  <c r="F283"/>
  <c r="J283" s="1"/>
  <c r="D284" s="1"/>
  <c r="J284" s="1"/>
  <c r="J49"/>
  <c r="F47" s="1"/>
  <c r="J47" s="1"/>
  <c r="L47" s="1"/>
  <c r="F60" i="106"/>
  <c r="J60" s="1"/>
  <c r="L60" s="1"/>
  <c r="D58" i="103" s="1"/>
  <c r="D60"/>
  <c r="L188" i="106"/>
  <c r="D212" i="103"/>
  <c r="J86" i="100"/>
  <c r="L287"/>
  <c r="L306"/>
  <c r="L312" s="1"/>
  <c r="L49"/>
  <c r="J175" i="106"/>
  <c r="L175" s="1"/>
  <c r="L322" i="100" l="1"/>
  <c r="L308" s="1"/>
  <c r="D88"/>
  <c r="J88" s="1"/>
  <c r="L89" s="1"/>
  <c r="L48"/>
  <c r="L50"/>
  <c r="L191" i="106"/>
  <c r="L196" s="1"/>
  <c r="L197" l="1"/>
</calcChain>
</file>

<file path=xl/comments1.xml><?xml version="1.0" encoding="utf-8"?>
<comments xmlns="http://schemas.openxmlformats.org/spreadsheetml/2006/main">
  <authors>
    <author>k0771</author>
    <author>k0770</author>
  </authors>
  <commentList>
    <comment ref="B3" authorId="0">
      <text>
        <r>
          <rPr>
            <b/>
            <sz val="12"/>
            <color indexed="81"/>
            <rFont val="ＭＳ Ｐゴシック"/>
            <family val="3"/>
            <charset val="128"/>
          </rPr>
          <t>年度を入力してください
年数のみ
例　16</t>
        </r>
      </text>
    </comment>
    <comment ref="P14" authorId="1">
      <text>
        <r>
          <rPr>
            <b/>
            <sz val="12"/>
            <color indexed="81"/>
            <rFont val="ＭＳ Ｐ明朝"/>
            <family val="1"/>
            <charset val="128"/>
          </rPr>
          <t>設計書作成年を入力して下さい
年数のみ
例　１４</t>
        </r>
      </text>
    </comment>
    <comment ref="Q14" authorId="1">
      <text>
        <r>
          <rPr>
            <b/>
            <sz val="12"/>
            <color indexed="81"/>
            <rFont val="ＭＳ Ｐ明朝"/>
            <family val="1"/>
            <charset val="128"/>
          </rPr>
          <t>設計書作成付を入力して下さい
月数だけ入力
例　１０</t>
        </r>
      </text>
    </comment>
    <comment ref="F16" authorId="1">
      <text>
        <r>
          <rPr>
            <b/>
            <sz val="12"/>
            <color indexed="81"/>
            <rFont val="ＭＳ Ｐ明朝"/>
            <family val="1"/>
            <charset val="128"/>
          </rPr>
          <t>明細書で出た合計金額が表示されます</t>
        </r>
      </text>
    </comment>
    <comment ref="D19" authorId="1">
      <text>
        <r>
          <rPr>
            <b/>
            <sz val="12"/>
            <color indexed="81"/>
            <rFont val="ＭＳ Ｐ明朝"/>
            <family val="1"/>
            <charset val="128"/>
          </rPr>
          <t>工期を日数で指定する場合日数を入力して下さい</t>
        </r>
      </text>
    </comment>
    <comment ref="D21" authorId="1">
      <text>
        <r>
          <rPr>
            <b/>
            <sz val="12"/>
            <color indexed="81"/>
            <rFont val="ＭＳ Ｐ明朝"/>
            <family val="1"/>
            <charset val="128"/>
          </rPr>
          <t>工期を年月日で指定する場合入力して下さい
例 2002/10/23</t>
        </r>
      </text>
    </comment>
  </commentList>
</comments>
</file>

<file path=xl/sharedStrings.xml><?xml version="1.0" encoding="utf-8"?>
<sst xmlns="http://schemas.openxmlformats.org/spreadsheetml/2006/main" count="5536" uniqueCount="1542">
  <si>
    <t>合　計</t>
    <rPh sb="0" eb="1">
      <t>ゴウ</t>
    </rPh>
    <rPh sb="2" eb="3">
      <t>ケイ</t>
    </rPh>
    <phoneticPr fontId="3"/>
  </si>
  <si>
    <t>番　号</t>
    <rPh sb="0" eb="3">
      <t>バンゴウ</t>
    </rPh>
    <phoneticPr fontId="3"/>
  </si>
  <si>
    <t>名                    称</t>
    <rPh sb="0" eb="22">
      <t>メイショウ</t>
    </rPh>
    <phoneticPr fontId="3"/>
  </si>
  <si>
    <t>形   状  ・  寸   法</t>
    <rPh sb="0" eb="5">
      <t>ケイジョウ</t>
    </rPh>
    <rPh sb="10" eb="15">
      <t>スンポウ</t>
    </rPh>
    <phoneticPr fontId="3"/>
  </si>
  <si>
    <t>数  量</t>
    <rPh sb="0" eb="4">
      <t>スウリョウ</t>
    </rPh>
    <phoneticPr fontId="3"/>
  </si>
  <si>
    <t>単　位</t>
    <rPh sb="0" eb="3">
      <t>タンイ</t>
    </rPh>
    <phoneticPr fontId="3"/>
  </si>
  <si>
    <t>単      価</t>
    <rPh sb="0" eb="8">
      <t>タンカ</t>
    </rPh>
    <phoneticPr fontId="3"/>
  </si>
  <si>
    <t>金       額</t>
    <rPh sb="0" eb="1">
      <t>キン</t>
    </rPh>
    <rPh sb="1" eb="9">
      <t>キンガク</t>
    </rPh>
    <phoneticPr fontId="3"/>
  </si>
  <si>
    <t>備               考</t>
    <rPh sb="0" eb="1">
      <t>ビコウ</t>
    </rPh>
    <rPh sb="1" eb="17">
      <t>ビコウ</t>
    </rPh>
    <phoneticPr fontId="3"/>
  </si>
  <si>
    <t>共通仮設工事費</t>
    <rPh sb="0" eb="2">
      <t>キョウツウ</t>
    </rPh>
    <rPh sb="2" eb="4">
      <t>カセツ</t>
    </rPh>
    <rPh sb="4" eb="7">
      <t>コウジヒ</t>
    </rPh>
    <phoneticPr fontId="3"/>
  </si>
  <si>
    <t>一般管理費</t>
    <rPh sb="0" eb="2">
      <t>イッパン</t>
    </rPh>
    <rPh sb="2" eb="5">
      <t>カンリヒ</t>
    </rPh>
    <phoneticPr fontId="3"/>
  </si>
  <si>
    <t>工事価格</t>
    <rPh sb="0" eb="2">
      <t>コウジ</t>
    </rPh>
    <rPh sb="2" eb="4">
      <t>カカク</t>
    </rPh>
    <phoneticPr fontId="3"/>
  </si>
  <si>
    <t>消費税相当額</t>
    <rPh sb="0" eb="2">
      <t>ショウヒ</t>
    </rPh>
    <rPh sb="2" eb="3">
      <t>ゼイ</t>
    </rPh>
    <rPh sb="3" eb="5">
      <t>ソウトウ</t>
    </rPh>
    <rPh sb="5" eb="6">
      <t>ガク</t>
    </rPh>
    <phoneticPr fontId="3"/>
  </si>
  <si>
    <t>設計金額</t>
    <rPh sb="0" eb="2">
      <t>セッケイ</t>
    </rPh>
    <rPh sb="2" eb="4">
      <t>キンガク</t>
    </rPh>
    <phoneticPr fontId="3"/>
  </si>
  <si>
    <t>摘                    要</t>
    <rPh sb="0" eb="1">
      <t>テキ</t>
    </rPh>
    <rPh sb="21" eb="22">
      <t>メイショウ</t>
    </rPh>
    <phoneticPr fontId="3"/>
  </si>
  <si>
    <t>単       価</t>
    <rPh sb="0" eb="1">
      <t>タン</t>
    </rPh>
    <rPh sb="8" eb="9">
      <t>キンガク</t>
    </rPh>
    <phoneticPr fontId="3"/>
  </si>
  <si>
    <t>Ａ</t>
    <phoneticPr fontId="3"/>
  </si>
  <si>
    <t>式</t>
    <rPh sb="0" eb="1">
      <t>シキ</t>
    </rPh>
    <phoneticPr fontId="3"/>
  </si>
  <si>
    <t>純工事費</t>
    <rPh sb="0" eb="1">
      <t>ジュン</t>
    </rPh>
    <rPh sb="1" eb="4">
      <t>コウジヒ</t>
    </rPh>
    <phoneticPr fontId="3"/>
  </si>
  <si>
    <t>合　　　　　　　　計</t>
    <rPh sb="0" eb="10">
      <t>ゴウケイ</t>
    </rPh>
    <phoneticPr fontId="3"/>
  </si>
  <si>
    <t>　　　　　　　　　　　　小　　　計</t>
    <rPh sb="12" eb="17">
      <t>ショウケイ</t>
    </rPh>
    <phoneticPr fontId="3"/>
  </si>
  <si>
    <t>本</t>
    <rPh sb="0" eb="1">
      <t>ホン</t>
    </rPh>
    <phoneticPr fontId="3"/>
  </si>
  <si>
    <t>金</t>
    <rPh sb="0" eb="1">
      <t>キン</t>
    </rPh>
    <phoneticPr fontId="3"/>
  </si>
  <si>
    <t>円</t>
    <rPh sb="0" eb="1">
      <t>エン</t>
    </rPh>
    <phoneticPr fontId="3"/>
  </si>
  <si>
    <t>備      考</t>
    <rPh sb="0" eb="1">
      <t>ビコウ</t>
    </rPh>
    <rPh sb="1" eb="8">
      <t>ビコウ</t>
    </rPh>
    <phoneticPr fontId="3"/>
  </si>
  <si>
    <t>回</t>
    <rPh sb="0" eb="1">
      <t>カイ</t>
    </rPh>
    <phoneticPr fontId="3"/>
  </si>
  <si>
    <t>一　　　位　　　代　　　価　　　表</t>
  </si>
  <si>
    <t>数　　　量</t>
  </si>
  <si>
    <t>工事名</t>
    <rPh sb="0" eb="2">
      <t>コウジ</t>
    </rPh>
    <rPh sb="2" eb="3">
      <t>メイ</t>
    </rPh>
    <phoneticPr fontId="3"/>
  </si>
  <si>
    <t>長　　　　高</t>
    <rPh sb="0" eb="1">
      <t>ナガ</t>
    </rPh>
    <rPh sb="5" eb="6">
      <t>タカ</t>
    </rPh>
    <phoneticPr fontId="3"/>
  </si>
  <si>
    <t>巾　　　　径</t>
    <rPh sb="0" eb="1">
      <t>ハバ</t>
    </rPh>
    <rPh sb="5" eb="6">
      <t>ケイ</t>
    </rPh>
    <phoneticPr fontId="3"/>
  </si>
  <si>
    <t>種　　　別</t>
    <rPh sb="0" eb="5">
      <t>シュベツ</t>
    </rPh>
    <phoneticPr fontId="3"/>
  </si>
  <si>
    <t>材　　　料</t>
    <rPh sb="0" eb="5">
      <t>ザイリョウ</t>
    </rPh>
    <phoneticPr fontId="3"/>
  </si>
  <si>
    <t>形　状　寸　法</t>
    <rPh sb="0" eb="3">
      <t>ケイジョウ</t>
    </rPh>
    <rPh sb="4" eb="7">
      <t>スンポウ</t>
    </rPh>
    <phoneticPr fontId="3"/>
  </si>
  <si>
    <t>員　　　数</t>
    <rPh sb="0" eb="1">
      <t>イン</t>
    </rPh>
    <rPh sb="4" eb="5">
      <t>カズ</t>
    </rPh>
    <phoneticPr fontId="3"/>
  </si>
  <si>
    <t>単　　　位</t>
    <rPh sb="0" eb="5">
      <t>タンイ</t>
    </rPh>
    <phoneticPr fontId="3"/>
  </si>
  <si>
    <t>合　数　量</t>
    <rPh sb="0" eb="1">
      <t>ゴウ</t>
    </rPh>
    <rPh sb="2" eb="5">
      <t>スウリョウ</t>
    </rPh>
    <phoneticPr fontId="3"/>
  </si>
  <si>
    <t>単　　　価</t>
    <rPh sb="0" eb="5">
      <t>タンカ</t>
    </rPh>
    <phoneticPr fontId="3"/>
  </si>
  <si>
    <t>金　　　額</t>
    <rPh sb="0" eb="5">
      <t>キンガク</t>
    </rPh>
    <phoneticPr fontId="3"/>
  </si>
  <si>
    <t>摘　　　　　要</t>
    <rPh sb="0" eb="1">
      <t>テキ</t>
    </rPh>
    <rPh sb="6" eb="7">
      <t>ヨウ</t>
    </rPh>
    <phoneticPr fontId="3"/>
  </si>
  <si>
    <t>木材費構造材</t>
    <rPh sb="0" eb="2">
      <t>モクザイ</t>
    </rPh>
    <rPh sb="2" eb="3">
      <t>ヒ</t>
    </rPh>
    <rPh sb="3" eb="5">
      <t>コウゾウ</t>
    </rPh>
    <rPh sb="5" eb="6">
      <t>ザイ</t>
    </rPh>
    <phoneticPr fontId="3"/>
  </si>
  <si>
    <t>合　　計</t>
    <rPh sb="0" eb="4">
      <t>ゴウケイ</t>
    </rPh>
    <phoneticPr fontId="3"/>
  </si>
  <si>
    <t>改め計</t>
    <rPh sb="0" eb="1">
      <t>カイ</t>
    </rPh>
    <rPh sb="2" eb="3">
      <t>ケイ</t>
    </rPh>
    <phoneticPr fontId="3"/>
  </si>
  <si>
    <t>屋根　　銅板水切り　　　東隣境界用　　　　　　</t>
    <rPh sb="0" eb="2">
      <t>ヤネ</t>
    </rPh>
    <rPh sb="4" eb="6">
      <t>ドウバン</t>
    </rPh>
    <rPh sb="6" eb="8">
      <t>ミズキ</t>
    </rPh>
    <rPh sb="12" eb="13">
      <t>ヒガシ</t>
    </rPh>
    <rPh sb="13" eb="14">
      <t>トナリ</t>
    </rPh>
    <rPh sb="14" eb="16">
      <t>キョウカイ</t>
    </rPh>
    <rPh sb="16" eb="17">
      <t>ヨウ</t>
    </rPh>
    <phoneticPr fontId="3"/>
  </si>
  <si>
    <t>糸巾500程度　、ｔ＝0.4</t>
    <rPh sb="0" eb="1">
      <t>イト</t>
    </rPh>
    <rPh sb="1" eb="2">
      <t>ハバ</t>
    </rPh>
    <rPh sb="5" eb="7">
      <t>テイド</t>
    </rPh>
    <phoneticPr fontId="3"/>
  </si>
  <si>
    <t>外壁　角波ﾌﾟﾘﾝﾄ鋼板</t>
    <rPh sb="0" eb="2">
      <t>ガイヘキ</t>
    </rPh>
    <rPh sb="3" eb="4">
      <t>カク</t>
    </rPh>
    <rPh sb="4" eb="5">
      <t>ナミ</t>
    </rPh>
    <rPh sb="10" eb="12">
      <t>コウハン</t>
    </rPh>
    <phoneticPr fontId="3"/>
  </si>
  <si>
    <t>銅　　　75</t>
    <phoneticPr fontId="3"/>
  </si>
  <si>
    <t>エルボ、集水器　修理含む</t>
    <rPh sb="8" eb="10">
      <t>シュウリ</t>
    </rPh>
    <rPh sb="10" eb="11">
      <t>フク</t>
    </rPh>
    <phoneticPr fontId="3"/>
  </si>
  <si>
    <t>南側軒樋取り外し　取り付け</t>
    <rPh sb="0" eb="2">
      <t>ミナミガワ</t>
    </rPh>
    <rPh sb="2" eb="3">
      <t>ノキ</t>
    </rPh>
    <rPh sb="3" eb="4">
      <t>トイ</t>
    </rPh>
    <rPh sb="4" eb="5">
      <t>ト</t>
    </rPh>
    <rPh sb="6" eb="7">
      <t>ハズ</t>
    </rPh>
    <rPh sb="9" eb="10">
      <t>ト</t>
    </rPh>
    <rPh sb="11" eb="12">
      <t>ツ</t>
    </rPh>
    <phoneticPr fontId="3"/>
  </si>
  <si>
    <t>ＫＤ材</t>
    <rPh sb="2" eb="3">
      <t>ザイ</t>
    </rPh>
    <phoneticPr fontId="3"/>
  </si>
  <si>
    <t>現場管理費</t>
    <rPh sb="0" eb="2">
      <t>ゲンバ</t>
    </rPh>
    <rPh sb="2" eb="4">
      <t>カンリ</t>
    </rPh>
    <rPh sb="4" eb="5">
      <t>ヒ</t>
    </rPh>
    <phoneticPr fontId="3"/>
  </si>
  <si>
    <t>小　　　　　計</t>
    <rPh sb="0" eb="1">
      <t>オ</t>
    </rPh>
    <rPh sb="6" eb="7">
      <t>ケイ</t>
    </rPh>
    <phoneticPr fontId="3"/>
  </si>
  <si>
    <t>項　　　　目</t>
    <rPh sb="0" eb="6">
      <t>コウモク</t>
    </rPh>
    <phoneticPr fontId="3"/>
  </si>
  <si>
    <t>名　　　　称</t>
    <rPh sb="0" eb="6">
      <t>メイショウ</t>
    </rPh>
    <phoneticPr fontId="3"/>
  </si>
  <si>
    <t>内　　　　　　　　　　　　　容</t>
    <rPh sb="0" eb="15">
      <t>ナイヨウ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</si>
  <si>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</si>
  <si>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</si>
  <si>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備                          考</t>
    <rPh sb="0" eb="1">
      <t>ビ</t>
    </rPh>
    <rPh sb="27" eb="28">
      <t>コウ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</si>
  <si>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</si>
  <si>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仮設</t>
    <rPh sb="0" eb="2">
      <t>カセツ</t>
    </rPh>
    <phoneticPr fontId="3"/>
  </si>
  <si>
    <t>外部　足場</t>
    <rPh sb="0" eb="2">
      <t>ガイブ</t>
    </rPh>
    <rPh sb="3" eb="4">
      <t>アシ</t>
    </rPh>
    <rPh sb="4" eb="5">
      <t>バ</t>
    </rPh>
    <phoneticPr fontId="3"/>
  </si>
  <si>
    <t>基礎</t>
    <rPh sb="0" eb="2">
      <t>キソ</t>
    </rPh>
    <phoneticPr fontId="3"/>
  </si>
  <si>
    <t>小　　　　　計</t>
    <rPh sb="0" eb="1">
      <t>コ</t>
    </rPh>
    <rPh sb="6" eb="7">
      <t>ケイ</t>
    </rPh>
    <phoneticPr fontId="3"/>
  </si>
  <si>
    <t>Ａ</t>
    <phoneticPr fontId="3"/>
  </si>
  <si>
    <t>B</t>
    <phoneticPr fontId="3"/>
  </si>
  <si>
    <t>処分費</t>
    <rPh sb="0" eb="2">
      <t>ショブン</t>
    </rPh>
    <rPh sb="2" eb="3">
      <t>ヒ</t>
    </rPh>
    <phoneticPr fontId="3"/>
  </si>
  <si>
    <t>Ｂ</t>
    <phoneticPr fontId="3"/>
  </si>
  <si>
    <t>埋戻し</t>
    <rPh sb="0" eb="2">
      <t>ウメモド</t>
    </rPh>
    <phoneticPr fontId="3"/>
  </si>
  <si>
    <t>基礎工事</t>
    <rPh sb="0" eb="2">
      <t>キソ</t>
    </rPh>
    <rPh sb="2" eb="4">
      <t>コウジ</t>
    </rPh>
    <phoneticPr fontId="3"/>
  </si>
  <si>
    <t>墨出し</t>
    <rPh sb="0" eb="1">
      <t>スミ</t>
    </rPh>
    <rPh sb="1" eb="2">
      <t>ダ</t>
    </rPh>
    <phoneticPr fontId="3"/>
  </si>
  <si>
    <t>型枠</t>
    <rPh sb="0" eb="2">
      <t>カタワク</t>
    </rPh>
    <phoneticPr fontId="3"/>
  </si>
  <si>
    <t>打設手間</t>
    <rPh sb="0" eb="2">
      <t>ダセツ</t>
    </rPh>
    <rPh sb="2" eb="4">
      <t>テマ</t>
    </rPh>
    <phoneticPr fontId="3"/>
  </si>
  <si>
    <t>普通作業員</t>
    <rPh sb="0" eb="2">
      <t>フツウ</t>
    </rPh>
    <rPh sb="2" eb="5">
      <t>サギョウイン</t>
    </rPh>
    <phoneticPr fontId="3"/>
  </si>
  <si>
    <t>人工</t>
    <rPh sb="0" eb="2">
      <t>ニンク</t>
    </rPh>
    <phoneticPr fontId="3"/>
  </si>
  <si>
    <t>日</t>
    <rPh sb="0" eb="1">
      <t>ニチ</t>
    </rPh>
    <phoneticPr fontId="3"/>
  </si>
  <si>
    <t>桧　正角　上小</t>
    <rPh sb="0" eb="1">
      <t>ヒノキ</t>
    </rPh>
    <rPh sb="2" eb="3">
      <t>セイ</t>
    </rPh>
    <rPh sb="3" eb="4">
      <t>カク</t>
    </rPh>
    <rPh sb="5" eb="7">
      <t>ジョウコ</t>
    </rPh>
    <phoneticPr fontId="3"/>
  </si>
  <si>
    <t>基礎ｺﾝｸﾘｰﾄ</t>
    <rPh sb="0" eb="2">
      <t>キソ</t>
    </rPh>
    <phoneticPr fontId="3"/>
  </si>
  <si>
    <t>ｺﾝｸﾘｰﾄ打設　補助</t>
    <rPh sb="6" eb="8">
      <t>ダセツ</t>
    </rPh>
    <rPh sb="9" eb="11">
      <t>ホジョ</t>
    </rPh>
    <phoneticPr fontId="3"/>
  </si>
  <si>
    <t>110*10</t>
    <phoneticPr fontId="3"/>
  </si>
  <si>
    <t>（119000+3000）/1000</t>
    <phoneticPr fontId="3"/>
  </si>
  <si>
    <t>根巻き鉄管等</t>
    <rPh sb="0" eb="2">
      <t>ネマ</t>
    </rPh>
    <rPh sb="3" eb="5">
      <t>テッカン</t>
    </rPh>
    <rPh sb="5" eb="6">
      <t>トウ</t>
    </rPh>
    <phoneticPr fontId="3"/>
  </si>
  <si>
    <t>その他　（各種許可、届出費用）</t>
    <rPh sb="2" eb="3">
      <t>ホカ</t>
    </rPh>
    <rPh sb="5" eb="7">
      <t>カクシュ</t>
    </rPh>
    <rPh sb="7" eb="9">
      <t>キョカ</t>
    </rPh>
    <rPh sb="10" eb="12">
      <t>トドケデ</t>
    </rPh>
    <rPh sb="12" eb="14">
      <t>ヒヨウ</t>
    </rPh>
    <phoneticPr fontId="3"/>
  </si>
  <si>
    <t>架 ㎡</t>
    <rPh sb="0" eb="1">
      <t>カ</t>
    </rPh>
    <phoneticPr fontId="3"/>
  </si>
  <si>
    <t>×</t>
  </si>
  <si>
    <t>＝</t>
  </si>
  <si>
    <t>㎡</t>
  </si>
  <si>
    <t>交通誘導員　A</t>
    <rPh sb="0" eb="2">
      <t>コウツウ</t>
    </rPh>
    <rPh sb="2" eb="5">
      <t>ユウドウイン</t>
    </rPh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</si>
  <si>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</si>
  <si>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</si>
  <si>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</si>
  <si>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</si>
  <si>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</si>
  <si>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</si>
  <si>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</si>
  <si>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</si>
  <si>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種別</t>
    <rPh sb="0" eb="2">
      <t>シュベツ</t>
    </rPh>
    <phoneticPr fontId="3"/>
  </si>
  <si>
    <t>合計</t>
    <rPh sb="0" eb="2">
      <t>ゴウケイ</t>
    </rPh>
    <phoneticPr fontId="3"/>
  </si>
  <si>
    <t>改修建築工事</t>
    <rPh sb="0" eb="2">
      <t>カイシュウ</t>
    </rPh>
    <rPh sb="2" eb="4">
      <t>ケンチク</t>
    </rPh>
    <rPh sb="4" eb="6">
      <t>コウジ</t>
    </rPh>
    <phoneticPr fontId="3"/>
  </si>
  <si>
    <t>工事原価</t>
    <rPh sb="0" eb="2">
      <t>コウジ</t>
    </rPh>
    <rPh sb="2" eb="4">
      <t>ゲンカ</t>
    </rPh>
    <phoneticPr fontId="3"/>
  </si>
  <si>
    <t>改修電気工事</t>
    <rPh sb="0" eb="2">
      <t>カイシュウ</t>
    </rPh>
    <rPh sb="2" eb="4">
      <t>デンキ</t>
    </rPh>
    <rPh sb="4" eb="6">
      <t>コウジ</t>
    </rPh>
    <phoneticPr fontId="3"/>
  </si>
  <si>
    <t>改修機械工事</t>
    <rPh sb="0" eb="2">
      <t>カイシュウ</t>
    </rPh>
    <rPh sb="2" eb="4">
      <t>キカイ</t>
    </rPh>
    <rPh sb="4" eb="6">
      <t>コウジ</t>
    </rPh>
    <phoneticPr fontId="3"/>
  </si>
  <si>
    <t xml:space="preserve">改修建築工事 </t>
    <rPh sb="2" eb="4">
      <t>ケンチク</t>
    </rPh>
    <phoneticPr fontId="3"/>
  </si>
  <si>
    <t>直接仮設工事</t>
    <rPh sb="0" eb="2">
      <t>チョクセツ</t>
    </rPh>
    <rPh sb="2" eb="4">
      <t>カセツ</t>
    </rPh>
    <rPh sb="4" eb="6">
      <t>コウジ</t>
    </rPh>
    <phoneticPr fontId="3"/>
  </si>
  <si>
    <t>屋根工事</t>
    <rPh sb="0" eb="2">
      <t>ヤネ</t>
    </rPh>
    <rPh sb="2" eb="4">
      <t>コウジ</t>
    </rPh>
    <phoneticPr fontId="3"/>
  </si>
  <si>
    <t>木工事</t>
    <rPh sb="0" eb="1">
      <t>モク</t>
    </rPh>
    <rPh sb="1" eb="3">
      <t>コウジ</t>
    </rPh>
    <phoneticPr fontId="3"/>
  </si>
  <si>
    <t>左官工事</t>
    <rPh sb="0" eb="2">
      <t>サカン</t>
    </rPh>
    <rPh sb="2" eb="4">
      <t>コウジ</t>
    </rPh>
    <phoneticPr fontId="3"/>
  </si>
  <si>
    <t>建具工事</t>
    <rPh sb="0" eb="2">
      <t>タテグ</t>
    </rPh>
    <rPh sb="2" eb="4">
      <t>コウジ</t>
    </rPh>
    <phoneticPr fontId="3"/>
  </si>
  <si>
    <t>塗装工事</t>
    <rPh sb="0" eb="2">
      <t>トソウ</t>
    </rPh>
    <rPh sb="2" eb="4">
      <t>コウジ</t>
    </rPh>
    <phoneticPr fontId="3"/>
  </si>
  <si>
    <t>内装工事</t>
    <rPh sb="0" eb="2">
      <t>ナイソウ</t>
    </rPh>
    <rPh sb="2" eb="4">
      <t>コウジ</t>
    </rPh>
    <phoneticPr fontId="3"/>
  </si>
  <si>
    <t>建築処分費</t>
    <rPh sb="0" eb="2">
      <t>ケンチク</t>
    </rPh>
    <rPh sb="2" eb="4">
      <t>ショブン</t>
    </rPh>
    <rPh sb="4" eb="5">
      <t>ヒ</t>
    </rPh>
    <phoneticPr fontId="3"/>
  </si>
  <si>
    <t>電気処分費</t>
    <rPh sb="0" eb="2">
      <t>デンキ</t>
    </rPh>
    <rPh sb="2" eb="4">
      <t>ショブン</t>
    </rPh>
    <rPh sb="4" eb="5">
      <t>ヒ</t>
    </rPh>
    <phoneticPr fontId="3"/>
  </si>
  <si>
    <t>小　　　　計</t>
    <rPh sb="0" eb="1">
      <t>コ</t>
    </rPh>
    <rPh sb="5" eb="6">
      <t>ケイ</t>
    </rPh>
    <phoneticPr fontId="3"/>
  </si>
  <si>
    <t>解体撤去工事</t>
    <rPh sb="0" eb="2">
      <t>カイタイ</t>
    </rPh>
    <rPh sb="2" eb="4">
      <t>テッキョ</t>
    </rPh>
    <rPh sb="4" eb="6">
      <t>コウジ</t>
    </rPh>
    <phoneticPr fontId="3"/>
  </si>
  <si>
    <t>養生費</t>
    <rPh sb="0" eb="3">
      <t>ヨウジョウヒ</t>
    </rPh>
    <phoneticPr fontId="3"/>
  </si>
  <si>
    <t>整理清掃後片付け</t>
    <rPh sb="0" eb="2">
      <t>セイリ</t>
    </rPh>
    <rPh sb="2" eb="4">
      <t>セイソウ</t>
    </rPh>
    <rPh sb="4" eb="7">
      <t>アトカタヅ</t>
    </rPh>
    <phoneticPr fontId="3"/>
  </si>
  <si>
    <t>大工手間</t>
    <rPh sb="0" eb="2">
      <t>ダイク</t>
    </rPh>
    <rPh sb="2" eb="4">
      <t>テマ</t>
    </rPh>
    <phoneticPr fontId="3"/>
  </si>
  <si>
    <t>内部しっくい</t>
    <rPh sb="0" eb="2">
      <t>ナイブ</t>
    </rPh>
    <phoneticPr fontId="3"/>
  </si>
  <si>
    <t>外部</t>
    <rPh sb="0" eb="2">
      <t>ガイブ</t>
    </rPh>
    <phoneticPr fontId="3"/>
  </si>
  <si>
    <t>建具</t>
    <rPh sb="0" eb="2">
      <t>タテグ</t>
    </rPh>
    <phoneticPr fontId="3"/>
  </si>
  <si>
    <t>枚</t>
    <rPh sb="0" eb="1">
      <t>マイ</t>
    </rPh>
    <phoneticPr fontId="3"/>
  </si>
  <si>
    <t>脚立足場</t>
    <rPh sb="0" eb="2">
      <t>キャタツ</t>
    </rPh>
    <rPh sb="2" eb="4">
      <t>アシバ</t>
    </rPh>
    <phoneticPr fontId="3"/>
  </si>
  <si>
    <t>養生</t>
    <rPh sb="0" eb="2">
      <t>ヨウジョウ</t>
    </rPh>
    <phoneticPr fontId="3"/>
  </si>
  <si>
    <t>整理清掃</t>
    <rPh sb="0" eb="2">
      <t>セイリ</t>
    </rPh>
    <rPh sb="2" eb="4">
      <t>セイソウ</t>
    </rPh>
    <phoneticPr fontId="3"/>
  </si>
  <si>
    <t>小　　　　　　　　計</t>
    <rPh sb="0" eb="1">
      <t>コ</t>
    </rPh>
    <rPh sb="9" eb="10">
      <t>ケイ</t>
    </rPh>
    <phoneticPr fontId="3"/>
  </si>
  <si>
    <t>　　　　　小　　　　　　計</t>
    <rPh sb="5" eb="6">
      <t>コ</t>
    </rPh>
    <rPh sb="12" eb="13">
      <t>ケイ</t>
    </rPh>
    <phoneticPr fontId="3"/>
  </si>
  <si>
    <t>　　　　　　　小　　　　　　計</t>
    <rPh sb="7" eb="8">
      <t>コ</t>
    </rPh>
    <rPh sb="14" eb="15">
      <t>ケイ</t>
    </rPh>
    <phoneticPr fontId="3"/>
  </si>
  <si>
    <t>内部</t>
    <rPh sb="0" eb="2">
      <t>ナイブ</t>
    </rPh>
    <phoneticPr fontId="3"/>
  </si>
  <si>
    <t>瓦桟</t>
    <rPh sb="0" eb="1">
      <t>カワラ</t>
    </rPh>
    <rPh sb="1" eb="2">
      <t>サン</t>
    </rPh>
    <phoneticPr fontId="3"/>
  </si>
  <si>
    <t>破風</t>
    <rPh sb="0" eb="2">
      <t>ハフ</t>
    </rPh>
    <phoneticPr fontId="3"/>
  </si>
  <si>
    <t>板金工事</t>
    <rPh sb="0" eb="2">
      <t>バンキン</t>
    </rPh>
    <rPh sb="2" eb="4">
      <t>コウジ</t>
    </rPh>
    <phoneticPr fontId="3"/>
  </si>
  <si>
    <t>間柱</t>
    <rPh sb="0" eb="1">
      <t>マ</t>
    </rPh>
    <rPh sb="1" eb="2">
      <t>ハシラ</t>
    </rPh>
    <phoneticPr fontId="3"/>
  </si>
  <si>
    <t>掛け</t>
    <rPh sb="0" eb="1">
      <t>カ</t>
    </rPh>
    <phoneticPr fontId="3"/>
  </si>
  <si>
    <t>解体</t>
    <rPh sb="0" eb="2">
      <t>カイタイ</t>
    </rPh>
    <phoneticPr fontId="3"/>
  </si>
  <si>
    <t>敷居</t>
    <rPh sb="0" eb="2">
      <t>シキイ</t>
    </rPh>
    <phoneticPr fontId="3"/>
  </si>
  <si>
    <t>鴨居</t>
    <rPh sb="0" eb="2">
      <t>カモイ</t>
    </rPh>
    <phoneticPr fontId="3"/>
  </si>
  <si>
    <t>木材費造作材</t>
    <rPh sb="0" eb="2">
      <t>モクザイ</t>
    </rPh>
    <rPh sb="2" eb="3">
      <t>ヒ</t>
    </rPh>
    <rPh sb="3" eb="5">
      <t>ゾウサク</t>
    </rPh>
    <rPh sb="5" eb="6">
      <t>ザイ</t>
    </rPh>
    <phoneticPr fontId="3"/>
  </si>
  <si>
    <t>野地板　杉　特一</t>
    <rPh sb="0" eb="3">
      <t>ノジイタ</t>
    </rPh>
    <rPh sb="4" eb="5">
      <t>スギ</t>
    </rPh>
    <rPh sb="6" eb="7">
      <t>トク</t>
    </rPh>
    <rPh sb="7" eb="8">
      <t>イチ</t>
    </rPh>
    <phoneticPr fontId="3"/>
  </si>
  <si>
    <t>広小舞桧　特一</t>
    <rPh sb="0" eb="3">
      <t>ヒロコマイ</t>
    </rPh>
    <rPh sb="3" eb="4">
      <t>ヒノキ</t>
    </rPh>
    <rPh sb="5" eb="6">
      <t>トク</t>
    </rPh>
    <rPh sb="6" eb="7">
      <t>イチ</t>
    </rPh>
    <phoneticPr fontId="3"/>
  </si>
  <si>
    <t>瓦桟　杉</t>
    <rPh sb="0" eb="1">
      <t>カワラ</t>
    </rPh>
    <rPh sb="1" eb="2">
      <t>サン</t>
    </rPh>
    <rPh sb="3" eb="4">
      <t>スギ</t>
    </rPh>
    <phoneticPr fontId="3"/>
  </si>
  <si>
    <t>胴縁　外部　桧</t>
    <rPh sb="0" eb="2">
      <t>ドウブチ</t>
    </rPh>
    <rPh sb="3" eb="5">
      <t>ガイブ</t>
    </rPh>
    <rPh sb="6" eb="7">
      <t>ヒノキ</t>
    </rPh>
    <phoneticPr fontId="3"/>
  </si>
  <si>
    <t>ｹｺﾐ　杉上小</t>
    <rPh sb="4" eb="5">
      <t>スギ</t>
    </rPh>
    <rPh sb="5" eb="7">
      <t>ジョウコ</t>
    </rPh>
    <phoneticPr fontId="3"/>
  </si>
  <si>
    <t>竿ブチ　杉上小</t>
    <rPh sb="0" eb="1">
      <t>サオ</t>
    </rPh>
    <rPh sb="4" eb="5">
      <t>スギ</t>
    </rPh>
    <rPh sb="5" eb="7">
      <t>ジョウコ</t>
    </rPh>
    <phoneticPr fontId="3"/>
  </si>
  <si>
    <t>廻縁杉　上小</t>
    <rPh sb="0" eb="2">
      <t>マワリブチ</t>
    </rPh>
    <rPh sb="2" eb="3">
      <t>スギ</t>
    </rPh>
    <rPh sb="4" eb="6">
      <t>ジョウコ</t>
    </rPh>
    <phoneticPr fontId="3"/>
  </si>
  <si>
    <t>天井板　杉上小</t>
    <rPh sb="0" eb="3">
      <t>テンジョウイタ</t>
    </rPh>
    <rPh sb="4" eb="5">
      <t>スギ</t>
    </rPh>
    <rPh sb="5" eb="7">
      <t>ジョウコ</t>
    </rPh>
    <phoneticPr fontId="3"/>
  </si>
  <si>
    <t>上り框　桧上小</t>
    <rPh sb="0" eb="1">
      <t>アガ</t>
    </rPh>
    <rPh sb="2" eb="3">
      <t>カマチ</t>
    </rPh>
    <rPh sb="4" eb="5">
      <t>ヒノキ</t>
    </rPh>
    <rPh sb="5" eb="7">
      <t>ジョウコ</t>
    </rPh>
    <phoneticPr fontId="3"/>
  </si>
  <si>
    <t>敷居　桧上小</t>
    <rPh sb="0" eb="2">
      <t>シキイ</t>
    </rPh>
    <rPh sb="3" eb="4">
      <t>ヒノキ</t>
    </rPh>
    <rPh sb="4" eb="6">
      <t>ジョウコ</t>
    </rPh>
    <phoneticPr fontId="3"/>
  </si>
  <si>
    <t>耐震補強工事</t>
    <rPh sb="0" eb="2">
      <t>タイシン</t>
    </rPh>
    <rPh sb="2" eb="4">
      <t>ホキョウ</t>
    </rPh>
    <rPh sb="4" eb="6">
      <t>コウジ</t>
    </rPh>
    <phoneticPr fontId="3"/>
  </si>
  <si>
    <t>構造用合板</t>
    <rPh sb="0" eb="3">
      <t>コウゾウヨウ</t>
    </rPh>
    <rPh sb="3" eb="5">
      <t>ゴウハン</t>
    </rPh>
    <phoneticPr fontId="3"/>
  </si>
  <si>
    <t>引き抜き金物</t>
    <rPh sb="0" eb="1">
      <t>ヒ</t>
    </rPh>
    <rPh sb="2" eb="3">
      <t>ヌ</t>
    </rPh>
    <rPh sb="4" eb="6">
      <t>カナモノ</t>
    </rPh>
    <phoneticPr fontId="3"/>
  </si>
  <si>
    <t>㎥</t>
  </si>
  <si>
    <t>防湿ｺﾝｸﾘｰﾄ</t>
    <rPh sb="0" eb="2">
      <t>ボウシツ</t>
    </rPh>
    <phoneticPr fontId="3"/>
  </si>
  <si>
    <t>掘削</t>
    <rPh sb="0" eb="2">
      <t>クッサク</t>
    </rPh>
    <phoneticPr fontId="3"/>
  </si>
  <si>
    <t>砕石</t>
    <rPh sb="0" eb="2">
      <t>サイセキ</t>
    </rPh>
    <phoneticPr fontId="3"/>
  </si>
  <si>
    <t>掘削　</t>
    <rPh sb="0" eb="2">
      <t>クッサク</t>
    </rPh>
    <phoneticPr fontId="3"/>
  </si>
  <si>
    <t>土間ｺﾝｸﾘｰﾄ</t>
    <rPh sb="0" eb="2">
      <t>ドマ</t>
    </rPh>
    <phoneticPr fontId="3"/>
  </si>
  <si>
    <t>土間コンクリート</t>
    <rPh sb="0" eb="2">
      <t>ドマ</t>
    </rPh>
    <phoneticPr fontId="3"/>
  </si>
  <si>
    <t>人力　深さ1ｍ未満</t>
    <rPh sb="0" eb="2">
      <t>ジンリキ</t>
    </rPh>
    <rPh sb="3" eb="4">
      <t>フカ</t>
    </rPh>
    <rPh sb="7" eb="9">
      <t>ミマン</t>
    </rPh>
    <phoneticPr fontId="3"/>
  </si>
  <si>
    <t>搬入土　人力</t>
    <rPh sb="0" eb="2">
      <t>ハンニュウ</t>
    </rPh>
    <rPh sb="2" eb="3">
      <t>ツチ</t>
    </rPh>
    <rPh sb="4" eb="6">
      <t>ジンリキ</t>
    </rPh>
    <phoneticPr fontId="3"/>
  </si>
  <si>
    <t>ＲＣ-20　土間下再生材　　　　　　　　　厚さ60ｍｍ～100</t>
    <rPh sb="6" eb="8">
      <t>ドマ</t>
    </rPh>
    <rPh sb="8" eb="9">
      <t>シタ</t>
    </rPh>
    <rPh sb="9" eb="11">
      <t>サイセイ</t>
    </rPh>
    <rPh sb="11" eb="12">
      <t>ザイ</t>
    </rPh>
    <rPh sb="21" eb="22">
      <t>アツ</t>
    </rPh>
    <phoneticPr fontId="3"/>
  </si>
  <si>
    <t>ﾎﾟﾝﾌﾟ打ち</t>
    <rPh sb="5" eb="6">
      <t>ウ</t>
    </rPh>
    <phoneticPr fontId="3"/>
  </si>
  <si>
    <t>鉄筋</t>
    <rPh sb="0" eb="2">
      <t>テッキン</t>
    </rPh>
    <phoneticPr fontId="3"/>
  </si>
  <si>
    <t>ｺﾝｸﾘｰﾄポンプ圧送工事</t>
    <rPh sb="9" eb="11">
      <t>アッソウ</t>
    </rPh>
    <rPh sb="11" eb="13">
      <t>コウジ</t>
    </rPh>
    <phoneticPr fontId="3"/>
  </si>
  <si>
    <t>加工組み立て</t>
    <rPh sb="0" eb="2">
      <t>カコウ</t>
    </rPh>
    <rPh sb="2" eb="3">
      <t>ク</t>
    </rPh>
    <rPh sb="4" eb="5">
      <t>タ</t>
    </rPh>
    <phoneticPr fontId="3"/>
  </si>
  <si>
    <t>鉄筋運搬費</t>
    <rPh sb="0" eb="2">
      <t>テッキン</t>
    </rPh>
    <rPh sb="2" eb="4">
      <t>ウンパン</t>
    </rPh>
    <rPh sb="4" eb="5">
      <t>ヒ</t>
    </rPh>
    <phoneticPr fontId="3"/>
  </si>
  <si>
    <t>加工場～現場30ｋｍ程度</t>
    <rPh sb="0" eb="1">
      <t>カ</t>
    </rPh>
    <rPh sb="1" eb="3">
      <t>コウジョウ</t>
    </rPh>
    <rPh sb="4" eb="6">
      <t>ゲンバ</t>
    </rPh>
    <rPh sb="10" eb="12">
      <t>テイド</t>
    </rPh>
    <phoneticPr fontId="3"/>
  </si>
  <si>
    <t>砕石　突き固め共</t>
    <rPh sb="0" eb="2">
      <t>サイセキ</t>
    </rPh>
    <rPh sb="3" eb="4">
      <t>ツ</t>
    </rPh>
    <rPh sb="5" eb="6">
      <t>カタ</t>
    </rPh>
    <rPh sb="7" eb="8">
      <t>トモ</t>
    </rPh>
    <phoneticPr fontId="3"/>
  </si>
  <si>
    <t>Ｄ13　　ＲＣ構造</t>
    <rPh sb="7" eb="9">
      <t>コウゾウ</t>
    </rPh>
    <phoneticPr fontId="3"/>
  </si>
  <si>
    <t>足場損料</t>
    <rPh sb="0" eb="2">
      <t>アシバ</t>
    </rPh>
    <rPh sb="2" eb="4">
      <t>ソンリョウ</t>
    </rPh>
    <phoneticPr fontId="3"/>
  </si>
  <si>
    <t>並列　Ｈ＝1.8ｍ　　期間　2ヶ月</t>
    <rPh sb="0" eb="2">
      <t>ヘイレツ</t>
    </rPh>
    <rPh sb="11" eb="13">
      <t>キカン</t>
    </rPh>
    <rPh sb="16" eb="17">
      <t>ゲツ</t>
    </rPh>
    <phoneticPr fontId="3"/>
  </si>
  <si>
    <t>板金</t>
    <rPh sb="0" eb="2">
      <t>バンキン</t>
    </rPh>
    <phoneticPr fontId="3"/>
  </si>
  <si>
    <t>軒樋</t>
    <rPh sb="0" eb="1">
      <t>ノキ</t>
    </rPh>
    <rPh sb="1" eb="2">
      <t>トイ</t>
    </rPh>
    <phoneticPr fontId="3"/>
  </si>
  <si>
    <t>一位代価表-1</t>
    <rPh sb="0" eb="2">
      <t>イチイ</t>
    </rPh>
    <rPh sb="2" eb="4">
      <t>ダイカ</t>
    </rPh>
    <rPh sb="4" eb="5">
      <t>ヒョウ</t>
    </rPh>
    <phoneticPr fontId="3"/>
  </si>
  <si>
    <t>一位代価表-2</t>
    <rPh sb="0" eb="2">
      <t>イチイ</t>
    </rPh>
    <rPh sb="2" eb="4">
      <t>ダイカ</t>
    </rPh>
    <rPh sb="4" eb="5">
      <t>ヒョウ</t>
    </rPh>
    <phoneticPr fontId="3"/>
  </si>
  <si>
    <t>一位代価表-3</t>
    <rPh sb="0" eb="2">
      <t>イチイ</t>
    </rPh>
    <rPh sb="2" eb="4">
      <t>ダイカ</t>
    </rPh>
    <rPh sb="4" eb="5">
      <t>ヒョウ</t>
    </rPh>
    <phoneticPr fontId="3"/>
  </si>
  <si>
    <t>代価　1-1</t>
    <rPh sb="0" eb="2">
      <t>ダイカ</t>
    </rPh>
    <phoneticPr fontId="3"/>
  </si>
  <si>
    <t>代価　3</t>
    <rPh sb="0" eb="2">
      <t>ダイカ</t>
    </rPh>
    <phoneticPr fontId="3"/>
  </si>
  <si>
    <t>代価　1-2</t>
    <rPh sb="0" eb="2">
      <t>ダイカ</t>
    </rPh>
    <phoneticPr fontId="3"/>
  </si>
  <si>
    <t>代価　1-3</t>
    <rPh sb="0" eb="2">
      <t>ダイカ</t>
    </rPh>
    <phoneticPr fontId="3"/>
  </si>
  <si>
    <t>代価　2-1</t>
    <rPh sb="0" eb="2">
      <t>ダイカ</t>
    </rPh>
    <phoneticPr fontId="3"/>
  </si>
  <si>
    <t>代価　2-2</t>
    <rPh sb="0" eb="2">
      <t>ダイカ</t>
    </rPh>
    <phoneticPr fontId="3"/>
  </si>
  <si>
    <t>左官</t>
    <rPh sb="0" eb="2">
      <t>サカン</t>
    </rPh>
    <phoneticPr fontId="3"/>
  </si>
  <si>
    <t>ｺﾝｸﾘｰﾄ面　直ならし　木鏝</t>
    <rPh sb="6" eb="7">
      <t>メン</t>
    </rPh>
    <rPh sb="8" eb="9">
      <t>ジカ</t>
    </rPh>
    <rPh sb="13" eb="15">
      <t>キゴテ</t>
    </rPh>
    <phoneticPr fontId="3"/>
  </si>
  <si>
    <t>障子張替</t>
    <rPh sb="0" eb="2">
      <t>ショウジ</t>
    </rPh>
    <rPh sb="2" eb="4">
      <t>ハリカエ</t>
    </rPh>
    <phoneticPr fontId="3"/>
  </si>
  <si>
    <t>建具調整</t>
    <rPh sb="0" eb="2">
      <t>タテグ</t>
    </rPh>
    <rPh sb="2" eb="4">
      <t>チョウセイ</t>
    </rPh>
    <phoneticPr fontId="3"/>
  </si>
  <si>
    <t>塗装</t>
    <rPh sb="0" eb="2">
      <t>トソウ</t>
    </rPh>
    <phoneticPr fontId="3"/>
  </si>
  <si>
    <t>内部古色塗</t>
    <rPh sb="0" eb="2">
      <t>ナイブ</t>
    </rPh>
    <rPh sb="2" eb="4">
      <t>コショク</t>
    </rPh>
    <rPh sb="4" eb="5">
      <t>ヌリ</t>
    </rPh>
    <phoneticPr fontId="3"/>
  </si>
  <si>
    <t>キシラデコール2度塗り</t>
    <rPh sb="8" eb="9">
      <t>ド</t>
    </rPh>
    <rPh sb="9" eb="10">
      <t>ヌ</t>
    </rPh>
    <phoneticPr fontId="3"/>
  </si>
  <si>
    <t>古色塗　</t>
    <rPh sb="0" eb="2">
      <t>コショク</t>
    </rPh>
    <rPh sb="2" eb="3">
      <t>ヌリ</t>
    </rPh>
    <phoneticPr fontId="3"/>
  </si>
  <si>
    <t>屋根瓦　撤去</t>
    <rPh sb="0" eb="1">
      <t>ヤ</t>
    </rPh>
    <rPh sb="1" eb="2">
      <t>ネ</t>
    </rPh>
    <rPh sb="2" eb="3">
      <t>カワラ</t>
    </rPh>
    <rPh sb="4" eb="6">
      <t>テッキョ</t>
    </rPh>
    <phoneticPr fontId="3"/>
  </si>
  <si>
    <t>家屋解体</t>
    <rPh sb="0" eb="2">
      <t>カオク</t>
    </rPh>
    <rPh sb="2" eb="4">
      <t>カイタイ</t>
    </rPh>
    <phoneticPr fontId="3"/>
  </si>
  <si>
    <t>白蟻消毒　土壌消毒</t>
    <rPh sb="0" eb="2">
      <t>シロアリ</t>
    </rPh>
    <rPh sb="2" eb="4">
      <t>ショウドク</t>
    </rPh>
    <rPh sb="5" eb="7">
      <t>ドジョウ</t>
    </rPh>
    <rPh sb="7" eb="9">
      <t>ショウドク</t>
    </rPh>
    <phoneticPr fontId="3"/>
  </si>
  <si>
    <t>杉板（赤）上小外壁</t>
    <rPh sb="0" eb="1">
      <t>スギ</t>
    </rPh>
    <rPh sb="1" eb="2">
      <t>イタ</t>
    </rPh>
    <rPh sb="3" eb="4">
      <t>アカ</t>
    </rPh>
    <rPh sb="5" eb="7">
      <t>ジョウコ</t>
    </rPh>
    <rPh sb="7" eb="9">
      <t>ガイヘキ</t>
    </rPh>
    <phoneticPr fontId="3"/>
  </si>
  <si>
    <t>砂壁</t>
    <rPh sb="0" eb="1">
      <t>スナ</t>
    </rPh>
    <rPh sb="1" eb="2">
      <t>カベ</t>
    </rPh>
    <phoneticPr fontId="3"/>
  </si>
  <si>
    <t>機械処分費</t>
    <rPh sb="0" eb="2">
      <t>キカイ</t>
    </rPh>
    <rPh sb="2" eb="4">
      <t>ショブン</t>
    </rPh>
    <rPh sb="4" eb="5">
      <t>ヒ</t>
    </rPh>
    <phoneticPr fontId="3"/>
  </si>
  <si>
    <t>屋根</t>
    <rPh sb="0" eb="2">
      <t>ヤネ</t>
    </rPh>
    <phoneticPr fontId="3"/>
  </si>
  <si>
    <t>比重0.7以上</t>
    <rPh sb="0" eb="2">
      <t>ヒジュウ</t>
    </rPh>
    <rPh sb="5" eb="7">
      <t>イジョウ</t>
    </rPh>
    <phoneticPr fontId="3"/>
  </si>
  <si>
    <t>がれき類</t>
  </si>
  <si>
    <t>ｍ</t>
  </si>
  <si>
    <t>外部ＷＰ　Ａ種　</t>
    <rPh sb="0" eb="2">
      <t>ガイブ</t>
    </rPh>
    <rPh sb="6" eb="7">
      <t>シュ</t>
    </rPh>
    <phoneticPr fontId="3"/>
  </si>
  <si>
    <t>脚立足場　天井</t>
    <rPh sb="0" eb="2">
      <t>キャタツ</t>
    </rPh>
    <rPh sb="2" eb="4">
      <t>アシバ</t>
    </rPh>
    <rPh sb="5" eb="7">
      <t>テンジョウ</t>
    </rPh>
    <phoneticPr fontId="3"/>
  </si>
  <si>
    <t>÷</t>
  </si>
  <si>
    <t>比重0.7未満</t>
    <rPh sb="0" eb="2">
      <t>ヒジュウ</t>
    </rPh>
    <rPh sb="5" eb="7">
      <t>ミマン</t>
    </rPh>
    <phoneticPr fontId="3"/>
  </si>
  <si>
    <t>たたみ1枚/30kg</t>
    <rPh sb="4" eb="5">
      <t>マイ</t>
    </rPh>
    <phoneticPr fontId="3"/>
  </si>
  <si>
    <t>中塗り仕上げ</t>
    <rPh sb="0" eb="2">
      <t>ナカヌ</t>
    </rPh>
    <rPh sb="3" eb="5">
      <t>シア</t>
    </rPh>
    <phoneticPr fontId="3"/>
  </si>
  <si>
    <t>束石</t>
    <rPh sb="0" eb="1">
      <t>ツカ</t>
    </rPh>
    <rPh sb="1" eb="2">
      <t>イシ</t>
    </rPh>
    <phoneticPr fontId="3"/>
  </si>
  <si>
    <t>代価　5</t>
    <rPh sb="0" eb="2">
      <t>ダイカ</t>
    </rPh>
    <phoneticPr fontId="3"/>
  </si>
  <si>
    <t>屋根瓦葺き替え</t>
    <rPh sb="0" eb="1">
      <t>ヤ</t>
    </rPh>
    <rPh sb="1" eb="2">
      <t>ネ</t>
    </rPh>
    <rPh sb="2" eb="3">
      <t>カワラ</t>
    </rPh>
    <rPh sb="3" eb="4">
      <t>フ</t>
    </rPh>
    <rPh sb="5" eb="6">
      <t>カ</t>
    </rPh>
    <phoneticPr fontId="3"/>
  </si>
  <si>
    <t>新設いぶし瓦、部分取り替え</t>
    <rPh sb="0" eb="2">
      <t>シンセツ</t>
    </rPh>
    <rPh sb="5" eb="6">
      <t>カワラ</t>
    </rPh>
    <rPh sb="7" eb="9">
      <t>ブブン</t>
    </rPh>
    <rPh sb="9" eb="10">
      <t>ト</t>
    </rPh>
    <rPh sb="11" eb="12">
      <t>カ</t>
    </rPh>
    <phoneticPr fontId="3"/>
  </si>
  <si>
    <t>襖　張替</t>
    <rPh sb="0" eb="1">
      <t>フスマ</t>
    </rPh>
    <rPh sb="2" eb="4">
      <t>ハリカエ</t>
    </rPh>
    <phoneticPr fontId="3"/>
  </si>
  <si>
    <t>躯体、仕上げ共</t>
    <rPh sb="0" eb="2">
      <t>クタイ</t>
    </rPh>
    <rPh sb="3" eb="5">
      <t>シア</t>
    </rPh>
    <rPh sb="6" eb="7">
      <t>トモ</t>
    </rPh>
    <phoneticPr fontId="3"/>
  </si>
  <si>
    <t>竣工時　　共同住宅等適用</t>
    <rPh sb="0" eb="2">
      <t>シュンコウ</t>
    </rPh>
    <rPh sb="2" eb="3">
      <t>ジ</t>
    </rPh>
    <phoneticPr fontId="3"/>
  </si>
  <si>
    <t>雨押さえ</t>
    <rPh sb="0" eb="1">
      <t>アメ</t>
    </rPh>
    <rPh sb="1" eb="2">
      <t>オ</t>
    </rPh>
    <phoneticPr fontId="3"/>
  </si>
  <si>
    <t>谷樋　　下り</t>
    <rPh sb="0" eb="1">
      <t>タニ</t>
    </rPh>
    <rPh sb="1" eb="2">
      <t>トイ</t>
    </rPh>
    <rPh sb="4" eb="5">
      <t>クダ</t>
    </rPh>
    <phoneticPr fontId="3"/>
  </si>
  <si>
    <t>竪樋</t>
    <rPh sb="0" eb="1">
      <t>タテ</t>
    </rPh>
    <rPh sb="1" eb="2">
      <t>トイ</t>
    </rPh>
    <phoneticPr fontId="3"/>
  </si>
  <si>
    <t>　　　　　　小　　　　計</t>
    <rPh sb="6" eb="7">
      <t>コ</t>
    </rPh>
    <rPh sb="11" eb="12">
      <t>ケイ</t>
    </rPh>
    <phoneticPr fontId="3"/>
  </si>
  <si>
    <t>　　　　　　　　小　　　計</t>
    <rPh sb="8" eb="13">
      <t>ショウケイ</t>
    </rPh>
    <phoneticPr fontId="3"/>
  </si>
  <si>
    <t>一位代価表　5</t>
    <rPh sb="0" eb="2">
      <t>イチイ</t>
    </rPh>
    <rPh sb="2" eb="4">
      <t>ダイカ</t>
    </rPh>
    <rPh sb="4" eb="5">
      <t>ヒョウ</t>
    </rPh>
    <phoneticPr fontId="3"/>
  </si>
  <si>
    <t>両面</t>
    <rPh sb="0" eb="2">
      <t>リョウメン</t>
    </rPh>
    <phoneticPr fontId="3"/>
  </si>
  <si>
    <t>片面＋押入れ</t>
    <rPh sb="0" eb="2">
      <t>カタメン</t>
    </rPh>
    <rPh sb="3" eb="5">
      <t>オシイ</t>
    </rPh>
    <phoneticPr fontId="3"/>
  </si>
  <si>
    <t>桧　正角　特一</t>
    <rPh sb="0" eb="1">
      <t>ヒノキ</t>
    </rPh>
    <rPh sb="2" eb="3">
      <t>セイ</t>
    </rPh>
    <rPh sb="3" eb="4">
      <t>カク</t>
    </rPh>
    <rPh sb="5" eb="6">
      <t>トク</t>
    </rPh>
    <rPh sb="6" eb="7">
      <t>イチ</t>
    </rPh>
    <phoneticPr fontId="3"/>
  </si>
  <si>
    <t>破風　杉　　上小</t>
    <rPh sb="0" eb="2">
      <t>ハフ</t>
    </rPh>
    <rPh sb="3" eb="4">
      <t>スギ</t>
    </rPh>
    <rPh sb="6" eb="8">
      <t>ジョウコ</t>
    </rPh>
    <phoneticPr fontId="3"/>
  </si>
  <si>
    <t>ヶ所</t>
    <rPh sb="1" eb="2">
      <t>ショ</t>
    </rPh>
    <phoneticPr fontId="3"/>
  </si>
  <si>
    <t>いぶし瓦</t>
    <rPh sb="3" eb="4">
      <t>カワラ</t>
    </rPh>
    <phoneticPr fontId="3"/>
  </si>
  <si>
    <t>台</t>
    <rPh sb="0" eb="1">
      <t>ダイ</t>
    </rPh>
    <phoneticPr fontId="3"/>
  </si>
  <si>
    <t>4.9ｔ吊り</t>
    <rPh sb="4" eb="5">
      <t>ツ</t>
    </rPh>
    <phoneticPr fontId="3"/>
  </si>
  <si>
    <t xml:space="preserve">人工  </t>
    <rPh sb="0" eb="1">
      <t>ニン</t>
    </rPh>
    <rPh sb="1" eb="2">
      <t>コウ</t>
    </rPh>
    <phoneticPr fontId="3"/>
  </si>
  <si>
    <t>人工</t>
    <rPh sb="0" eb="1">
      <t>ニン</t>
    </rPh>
    <rPh sb="1" eb="2">
      <t>コウ</t>
    </rPh>
    <phoneticPr fontId="3"/>
  </si>
  <si>
    <t xml:space="preserve">既存建具 </t>
    <rPh sb="0" eb="2">
      <t>キゾン</t>
    </rPh>
    <rPh sb="2" eb="4">
      <t>タテグ</t>
    </rPh>
    <phoneticPr fontId="3"/>
  </si>
  <si>
    <t>工事実施設計書</t>
    <rPh sb="0" eb="2">
      <t>コウジ</t>
    </rPh>
    <rPh sb="2" eb="4">
      <t>ジッシ</t>
    </rPh>
    <rPh sb="4" eb="7">
      <t>セッケイショ</t>
    </rPh>
    <phoneticPr fontId="3"/>
  </si>
  <si>
    <t>亀山市
まちなみ文化財室</t>
    <rPh sb="0" eb="3">
      <t>カメヤマシ</t>
    </rPh>
    <rPh sb="8" eb="11">
      <t>ブンカザイ</t>
    </rPh>
    <rPh sb="11" eb="12">
      <t>シツ</t>
    </rPh>
    <phoneticPr fontId="58"/>
  </si>
  <si>
    <t>第　　　　　号</t>
    <rPh sb="0" eb="1">
      <t>ダイ</t>
    </rPh>
    <rPh sb="6" eb="7">
      <t>ゴウ</t>
    </rPh>
    <phoneticPr fontId="58"/>
  </si>
  <si>
    <t>事　　業　　名</t>
    <rPh sb="0" eb="1">
      <t>コト</t>
    </rPh>
    <rPh sb="3" eb="4">
      <t>ギョウ</t>
    </rPh>
    <rPh sb="6" eb="7">
      <t>メイ</t>
    </rPh>
    <phoneticPr fontId="58"/>
  </si>
  <si>
    <t>施　工　場　所</t>
    <rPh sb="0" eb="1">
      <t>ホドコ</t>
    </rPh>
    <rPh sb="2" eb="3">
      <t>コウ</t>
    </rPh>
    <rPh sb="4" eb="5">
      <t>バ</t>
    </rPh>
    <rPh sb="6" eb="7">
      <t>ショ</t>
    </rPh>
    <phoneticPr fontId="58"/>
  </si>
  <si>
    <t>工　事　名</t>
    <rPh sb="0" eb="1">
      <t>コウ</t>
    </rPh>
    <rPh sb="2" eb="3">
      <t>コト</t>
    </rPh>
    <rPh sb="4" eb="5">
      <t>メイ</t>
    </rPh>
    <phoneticPr fontId="58"/>
  </si>
  <si>
    <t>設計</t>
    <rPh sb="0" eb="2">
      <t>セッケイ</t>
    </rPh>
    <phoneticPr fontId="58"/>
  </si>
  <si>
    <t>工　事　費</t>
    <rPh sb="0" eb="1">
      <t>コウ</t>
    </rPh>
    <rPh sb="2" eb="3">
      <t>コト</t>
    </rPh>
    <rPh sb="4" eb="5">
      <t>ヒ</t>
    </rPh>
    <phoneticPr fontId="58"/>
  </si>
  <si>
    <t>室長</t>
    <rPh sb="0" eb="2">
      <t>シツチョウ</t>
    </rPh>
    <phoneticPr fontId="3"/>
  </si>
  <si>
    <t xml:space="preserve">  契約日より</t>
    <phoneticPr fontId="3"/>
  </si>
  <si>
    <t>工 　期</t>
    <rPh sb="0" eb="1">
      <t>コウ</t>
    </rPh>
    <rPh sb="3" eb="4">
      <t>キ</t>
    </rPh>
    <phoneticPr fontId="58"/>
  </si>
  <si>
    <t>長</t>
    <phoneticPr fontId="3"/>
  </si>
  <si>
    <t>幅</t>
    <phoneticPr fontId="3"/>
  </si>
  <si>
    <t>設計</t>
    <phoneticPr fontId="3"/>
  </si>
  <si>
    <t>検算</t>
    <phoneticPr fontId="3"/>
  </si>
  <si>
    <t>限   り</t>
    <rPh sb="0" eb="1">
      <t>カギ</t>
    </rPh>
    <phoneticPr fontId="58"/>
  </si>
  <si>
    <t>工　　事       の       大        要</t>
    <rPh sb="0" eb="1">
      <t>コウ</t>
    </rPh>
    <rPh sb="3" eb="4">
      <t>コト</t>
    </rPh>
    <phoneticPr fontId="58"/>
  </si>
  <si>
    <t>起　　工　　理　　由</t>
    <rPh sb="0" eb="1">
      <t>ハジメ</t>
    </rPh>
    <rPh sb="3" eb="4">
      <t>コウ</t>
    </rPh>
    <rPh sb="6" eb="7">
      <t>リ</t>
    </rPh>
    <rPh sb="9" eb="10">
      <t>ヨシ</t>
    </rPh>
    <phoneticPr fontId="58"/>
  </si>
  <si>
    <t>補足材</t>
    <rPh sb="0" eb="2">
      <t>ホソク</t>
    </rPh>
    <rPh sb="2" eb="3">
      <t>ザイ</t>
    </rPh>
    <phoneticPr fontId="3"/>
  </si>
  <si>
    <t>木材(再生）</t>
    <rPh sb="0" eb="2">
      <t>モクザイ</t>
    </rPh>
    <rPh sb="3" eb="5">
      <t>サイセイ</t>
    </rPh>
    <phoneticPr fontId="3"/>
  </si>
  <si>
    <t>解体木材</t>
    <rPh sb="0" eb="2">
      <t>カイタイ</t>
    </rPh>
    <rPh sb="2" eb="4">
      <t>モクザイ</t>
    </rPh>
    <phoneticPr fontId="3"/>
  </si>
  <si>
    <t>瓦 、コンクリートｶﾞﾗ、タイルなど</t>
    <rPh sb="0" eb="1">
      <t>カワラ</t>
    </rPh>
    <phoneticPr fontId="3"/>
  </si>
  <si>
    <t>伝承活動棟</t>
    <rPh sb="0" eb="2">
      <t>デンショウ</t>
    </rPh>
    <rPh sb="2" eb="4">
      <t>カツドウ</t>
    </rPh>
    <rPh sb="4" eb="5">
      <t>トウ</t>
    </rPh>
    <phoneticPr fontId="3"/>
  </si>
  <si>
    <t xml:space="preserve">数　　　　量　　　　計　　　算　　　表　　　　　　　　伝承活動棟 </t>
    <rPh sb="0" eb="1">
      <t>スウ</t>
    </rPh>
    <rPh sb="5" eb="6">
      <t>リョウ</t>
    </rPh>
    <rPh sb="27" eb="29">
      <t>デンショウ</t>
    </rPh>
    <rPh sb="29" eb="31">
      <t>カツドウ</t>
    </rPh>
    <rPh sb="31" eb="32">
      <t>トウ</t>
    </rPh>
    <phoneticPr fontId="3"/>
  </si>
  <si>
    <t>玄関</t>
    <rPh sb="0" eb="2">
      <t>ゲンカン</t>
    </rPh>
    <phoneticPr fontId="3"/>
  </si>
  <si>
    <t>式台玄関</t>
    <rPh sb="0" eb="2">
      <t>シキダイ</t>
    </rPh>
    <rPh sb="2" eb="4">
      <t>ゲンカン</t>
    </rPh>
    <phoneticPr fontId="3"/>
  </si>
  <si>
    <t>4帖</t>
    <rPh sb="1" eb="2">
      <t>ジョウ</t>
    </rPh>
    <phoneticPr fontId="3"/>
  </si>
  <si>
    <t>広縁1</t>
    <rPh sb="0" eb="2">
      <t>ヒロエン</t>
    </rPh>
    <phoneticPr fontId="3"/>
  </si>
  <si>
    <t>広縁2</t>
    <rPh sb="0" eb="2">
      <t>ヒロエン</t>
    </rPh>
    <phoneticPr fontId="3"/>
  </si>
  <si>
    <t>押入れ</t>
    <rPh sb="0" eb="2">
      <t>オシイ</t>
    </rPh>
    <phoneticPr fontId="3"/>
  </si>
  <si>
    <t>外壁</t>
    <rPh sb="0" eb="2">
      <t>ガイヘキ</t>
    </rPh>
    <phoneticPr fontId="3"/>
  </si>
  <si>
    <t>たて桟　杉上小</t>
    <rPh sb="2" eb="3">
      <t>サン</t>
    </rPh>
    <rPh sb="4" eb="5">
      <t>スギ</t>
    </rPh>
    <rPh sb="5" eb="7">
      <t>ジョウコ</t>
    </rPh>
    <phoneticPr fontId="3"/>
  </si>
  <si>
    <t>押縁　杉、上小</t>
    <rPh sb="0" eb="1">
      <t>オ</t>
    </rPh>
    <rPh sb="1" eb="2">
      <t>フチ</t>
    </rPh>
    <rPh sb="3" eb="4">
      <t>スギ</t>
    </rPh>
    <rPh sb="5" eb="7">
      <t>ジョウコ</t>
    </rPh>
    <phoneticPr fontId="3"/>
  </si>
  <si>
    <t>水切り　桧上小</t>
    <rPh sb="0" eb="2">
      <t>ミズキ</t>
    </rPh>
    <rPh sb="4" eb="5">
      <t>ヒノキ</t>
    </rPh>
    <rPh sb="5" eb="7">
      <t>ジョウコ</t>
    </rPh>
    <phoneticPr fontId="3"/>
  </si>
  <si>
    <t>雨押さえ　桧　上小</t>
    <rPh sb="0" eb="1">
      <t>アメ</t>
    </rPh>
    <rPh sb="1" eb="2">
      <t>オ</t>
    </rPh>
    <rPh sb="5" eb="6">
      <t>ヒノキ</t>
    </rPh>
    <rPh sb="7" eb="9">
      <t>ジョウコ</t>
    </rPh>
    <phoneticPr fontId="3"/>
  </si>
  <si>
    <t>杉皮　　屋根下地用　</t>
    <rPh sb="0" eb="1">
      <t>スギ</t>
    </rPh>
    <rPh sb="1" eb="2">
      <t>カワ</t>
    </rPh>
    <rPh sb="4" eb="6">
      <t>ヤネ</t>
    </rPh>
    <rPh sb="6" eb="9">
      <t>シタジヨウ</t>
    </rPh>
    <phoneticPr fontId="3"/>
  </si>
  <si>
    <t>磨き丸太　桧</t>
    <rPh sb="0" eb="1">
      <t>ミガ</t>
    </rPh>
    <rPh sb="2" eb="4">
      <t>マルタ</t>
    </rPh>
    <rPh sb="5" eb="6">
      <t>ヒノキ</t>
    </rPh>
    <phoneticPr fontId="3"/>
  </si>
  <si>
    <t>タルキ　杉海布丸太</t>
    <rPh sb="4" eb="5">
      <t>スギ</t>
    </rPh>
    <rPh sb="5" eb="6">
      <t>ウミ</t>
    </rPh>
    <rPh sb="6" eb="7">
      <t>ヌノ</t>
    </rPh>
    <rPh sb="7" eb="9">
      <t>マルタ</t>
    </rPh>
    <phoneticPr fontId="3"/>
  </si>
  <si>
    <t>天井板　松上小</t>
    <rPh sb="0" eb="3">
      <t>テンジョウイタ</t>
    </rPh>
    <rPh sb="4" eb="5">
      <t>マツ</t>
    </rPh>
    <rPh sb="5" eb="7">
      <t>ジョウコ</t>
    </rPh>
    <phoneticPr fontId="3"/>
  </si>
  <si>
    <t>広縁縁甲板　松</t>
    <rPh sb="0" eb="2">
      <t>ヒロエン</t>
    </rPh>
    <rPh sb="2" eb="5">
      <t>エンコウイタ</t>
    </rPh>
    <rPh sb="6" eb="7">
      <t>マツ</t>
    </rPh>
    <phoneticPr fontId="3"/>
  </si>
  <si>
    <t>鴨居　桧上小</t>
    <rPh sb="0" eb="2">
      <t>カモイ</t>
    </rPh>
    <rPh sb="3" eb="4">
      <t>ヒノキ</t>
    </rPh>
    <rPh sb="4" eb="6">
      <t>ジョウコ</t>
    </rPh>
    <phoneticPr fontId="3"/>
  </si>
  <si>
    <t>屋根下地構造用合板</t>
    <rPh sb="0" eb="2">
      <t>ヤネ</t>
    </rPh>
    <rPh sb="2" eb="4">
      <t>シタジ</t>
    </rPh>
    <rPh sb="4" eb="7">
      <t>コウゾウヨウ</t>
    </rPh>
    <rPh sb="7" eb="9">
      <t>ゴウハン</t>
    </rPh>
    <phoneticPr fontId="3"/>
  </si>
  <si>
    <t>土台　桧　　特一</t>
    <rPh sb="0" eb="2">
      <t>ドダイ</t>
    </rPh>
    <rPh sb="3" eb="4">
      <t>ヒノキ</t>
    </rPh>
    <rPh sb="6" eb="7">
      <t>トク</t>
    </rPh>
    <rPh sb="7" eb="8">
      <t>イチ</t>
    </rPh>
    <phoneticPr fontId="3"/>
  </si>
  <si>
    <t>土台桧　　　特一</t>
    <rPh sb="0" eb="2">
      <t>ドダイ</t>
    </rPh>
    <rPh sb="2" eb="3">
      <t>ヒノキ</t>
    </rPh>
    <rPh sb="6" eb="7">
      <t>トク</t>
    </rPh>
    <rPh sb="7" eb="8">
      <t>イチ</t>
    </rPh>
    <phoneticPr fontId="3"/>
  </si>
  <si>
    <t>大引き桧　　特一</t>
    <rPh sb="0" eb="1">
      <t>オオ</t>
    </rPh>
    <rPh sb="1" eb="2">
      <t>ビ</t>
    </rPh>
    <rPh sb="3" eb="4">
      <t>ヒノキ</t>
    </rPh>
    <phoneticPr fontId="3"/>
  </si>
  <si>
    <t>大引き桧　特一</t>
    <rPh sb="0" eb="1">
      <t>オオ</t>
    </rPh>
    <rPh sb="1" eb="2">
      <t>ビ</t>
    </rPh>
    <rPh sb="3" eb="4">
      <t>ヒノキ</t>
    </rPh>
    <phoneticPr fontId="3"/>
  </si>
  <si>
    <t>束柱　桧　　特一</t>
    <rPh sb="0" eb="1">
      <t>ツカ</t>
    </rPh>
    <rPh sb="1" eb="2">
      <t>ハシラ</t>
    </rPh>
    <rPh sb="3" eb="4">
      <t>ヒノキ</t>
    </rPh>
    <phoneticPr fontId="3"/>
  </si>
  <si>
    <t>根太　桧　特一　</t>
    <rPh sb="0" eb="2">
      <t>ネダ</t>
    </rPh>
    <rPh sb="3" eb="4">
      <t>ヒノキ</t>
    </rPh>
    <phoneticPr fontId="3"/>
  </si>
  <si>
    <t>根太掛け　桧特一</t>
    <rPh sb="0" eb="2">
      <t>ネダ</t>
    </rPh>
    <rPh sb="2" eb="3">
      <t>カ</t>
    </rPh>
    <rPh sb="5" eb="6">
      <t>ヒノキ</t>
    </rPh>
    <rPh sb="6" eb="7">
      <t>トク</t>
    </rPh>
    <rPh sb="7" eb="8">
      <t>イチ</t>
    </rPh>
    <phoneticPr fontId="3"/>
  </si>
  <si>
    <t>根がらみ　桧特一</t>
    <rPh sb="0" eb="1">
      <t>ネ</t>
    </rPh>
    <rPh sb="5" eb="6">
      <t>ヒノキ</t>
    </rPh>
    <rPh sb="6" eb="7">
      <t>トク</t>
    </rPh>
    <rPh sb="7" eb="8">
      <t>イチ</t>
    </rPh>
    <phoneticPr fontId="3"/>
  </si>
  <si>
    <t>杉床板　特一</t>
    <rPh sb="0" eb="1">
      <t>スギ</t>
    </rPh>
    <rPh sb="1" eb="3">
      <t>ユカイタ</t>
    </rPh>
    <rPh sb="4" eb="5">
      <t>トク</t>
    </rPh>
    <rPh sb="5" eb="6">
      <t>イチ</t>
    </rPh>
    <phoneticPr fontId="3"/>
  </si>
  <si>
    <t>タルキ　桧　特一　</t>
    <rPh sb="4" eb="5">
      <t>ヒノキ</t>
    </rPh>
    <rPh sb="6" eb="7">
      <t>トク</t>
    </rPh>
    <rPh sb="7" eb="8">
      <t>イチ</t>
    </rPh>
    <phoneticPr fontId="3"/>
  </si>
  <si>
    <t>タルキ桧化粧</t>
    <rPh sb="3" eb="4">
      <t>ヒノキ</t>
    </rPh>
    <rPh sb="4" eb="6">
      <t>ケショウ</t>
    </rPh>
    <phoneticPr fontId="3"/>
  </si>
  <si>
    <t>和室４帖</t>
    <rPh sb="0" eb="2">
      <t>ワシツ</t>
    </rPh>
    <rPh sb="3" eb="4">
      <t>ジョウ</t>
    </rPh>
    <phoneticPr fontId="3"/>
  </si>
  <si>
    <t>和室４．５帖</t>
    <rPh sb="0" eb="2">
      <t>ワシツ</t>
    </rPh>
    <rPh sb="5" eb="6">
      <t>ジョウ</t>
    </rPh>
    <phoneticPr fontId="3"/>
  </si>
  <si>
    <t>外部庇下</t>
    <rPh sb="0" eb="2">
      <t>ガイブ</t>
    </rPh>
    <rPh sb="2" eb="3">
      <t>ヒサシ</t>
    </rPh>
    <rPh sb="3" eb="4">
      <t>シタ</t>
    </rPh>
    <phoneticPr fontId="3"/>
  </si>
  <si>
    <t>巾1ｍ余堀り</t>
    <rPh sb="0" eb="1">
      <t>ハバ</t>
    </rPh>
    <rPh sb="3" eb="4">
      <t>ヨ</t>
    </rPh>
    <rPh sb="4" eb="5">
      <t>ホリ</t>
    </rPh>
    <phoneticPr fontId="3"/>
  </si>
  <si>
    <t>台形の面積の為　0.5かける</t>
    <rPh sb="0" eb="2">
      <t>ダイケイ</t>
    </rPh>
    <rPh sb="3" eb="5">
      <t>メンセキ</t>
    </rPh>
    <rPh sb="6" eb="7">
      <t>タメ</t>
    </rPh>
    <phoneticPr fontId="3"/>
  </si>
  <si>
    <t>基礎下　</t>
    <rPh sb="0" eb="2">
      <t>キソ</t>
    </rPh>
    <rPh sb="2" eb="3">
      <t>シタ</t>
    </rPh>
    <phoneticPr fontId="3"/>
  </si>
  <si>
    <t>補強基礎</t>
    <rPh sb="0" eb="2">
      <t>ホキョウ</t>
    </rPh>
    <rPh sb="2" eb="4">
      <t>キソ</t>
    </rPh>
    <phoneticPr fontId="3"/>
  </si>
  <si>
    <t>基礎工事長さ</t>
    <rPh sb="0" eb="2">
      <t>キソ</t>
    </rPh>
    <rPh sb="2" eb="4">
      <t>コウジ</t>
    </rPh>
    <rPh sb="4" eb="5">
      <t>ナガ</t>
    </rPh>
    <phoneticPr fontId="3"/>
  </si>
  <si>
    <t>地中バリ</t>
    <rPh sb="0" eb="2">
      <t>チチュウ</t>
    </rPh>
    <phoneticPr fontId="3"/>
  </si>
  <si>
    <t>土間面積</t>
    <rPh sb="0" eb="2">
      <t>ドマ</t>
    </rPh>
    <rPh sb="2" eb="4">
      <t>メンセキ</t>
    </rPh>
    <phoneticPr fontId="3"/>
  </si>
  <si>
    <t>無筋</t>
    <rPh sb="0" eb="2">
      <t>ムキン</t>
    </rPh>
    <phoneticPr fontId="3"/>
  </si>
  <si>
    <t>基礎周長</t>
    <rPh sb="0" eb="2">
      <t>キソ</t>
    </rPh>
    <rPh sb="2" eb="4">
      <t>シュウチョウ</t>
    </rPh>
    <phoneticPr fontId="3"/>
  </si>
  <si>
    <t>鉄筋重量</t>
    <rPh sb="0" eb="2">
      <t>テッキン</t>
    </rPh>
    <rPh sb="2" eb="4">
      <t>ジュウリョウ</t>
    </rPh>
    <phoneticPr fontId="3"/>
  </si>
  <si>
    <t>数量割増</t>
    <rPh sb="0" eb="2">
      <t>スウリョウ</t>
    </rPh>
    <rPh sb="2" eb="4">
      <t>ワリマシ</t>
    </rPh>
    <phoneticPr fontId="3"/>
  </si>
  <si>
    <t>上屋根</t>
    <rPh sb="0" eb="1">
      <t>ウエ</t>
    </rPh>
    <rPh sb="1" eb="3">
      <t>ヤネ</t>
    </rPh>
    <phoneticPr fontId="3"/>
  </si>
  <si>
    <t>下屋根</t>
    <rPh sb="0" eb="1">
      <t>シタ</t>
    </rPh>
    <rPh sb="1" eb="3">
      <t>ヤネ</t>
    </rPh>
    <phoneticPr fontId="3"/>
  </si>
  <si>
    <t>軒　半丸120</t>
    <rPh sb="0" eb="1">
      <t>ノキ</t>
    </rPh>
    <rPh sb="2" eb="3">
      <t>ハン</t>
    </rPh>
    <rPh sb="3" eb="4">
      <t>マル</t>
    </rPh>
    <phoneticPr fontId="3"/>
  </si>
  <si>
    <t>竪樋　</t>
    <rPh sb="0" eb="2">
      <t>タテドイ</t>
    </rPh>
    <phoneticPr fontId="3"/>
  </si>
  <si>
    <t>集水器</t>
    <rPh sb="0" eb="2">
      <t>シュウスイ</t>
    </rPh>
    <rPh sb="2" eb="3">
      <t>キ</t>
    </rPh>
    <phoneticPr fontId="3"/>
  </si>
  <si>
    <t>谷樋</t>
    <rPh sb="0" eb="1">
      <t>タニ</t>
    </rPh>
    <rPh sb="1" eb="2">
      <t>トイ</t>
    </rPh>
    <phoneticPr fontId="3"/>
  </si>
  <si>
    <t>残土処分</t>
    <rPh sb="0" eb="2">
      <t>ザンド</t>
    </rPh>
    <rPh sb="2" eb="4">
      <t>ショブン</t>
    </rPh>
    <phoneticPr fontId="3"/>
  </si>
  <si>
    <t>土間下含む</t>
    <rPh sb="0" eb="2">
      <t>ドマ</t>
    </rPh>
    <rPh sb="2" eb="3">
      <t>シタ</t>
    </rPh>
    <rPh sb="3" eb="4">
      <t>フク</t>
    </rPh>
    <phoneticPr fontId="3"/>
  </si>
  <si>
    <t>金こて</t>
    <rPh sb="0" eb="1">
      <t>カネ</t>
    </rPh>
    <phoneticPr fontId="3"/>
  </si>
  <si>
    <t>柱根継ぎ</t>
    <rPh sb="0" eb="1">
      <t>ハシラ</t>
    </rPh>
    <rPh sb="1" eb="2">
      <t>ネ</t>
    </rPh>
    <rPh sb="2" eb="3">
      <t>ツ</t>
    </rPh>
    <phoneticPr fontId="3"/>
  </si>
  <si>
    <t>土壁補修</t>
    <rPh sb="0" eb="1">
      <t>ツチ</t>
    </rPh>
    <rPh sb="1" eb="2">
      <t>カベ</t>
    </rPh>
    <rPh sb="2" eb="4">
      <t>ホシュウ</t>
    </rPh>
    <phoneticPr fontId="3"/>
  </si>
  <si>
    <t>中塗り</t>
    <rPh sb="0" eb="2">
      <t>ナカヌ</t>
    </rPh>
    <phoneticPr fontId="3"/>
  </si>
  <si>
    <t>屋根しっくい</t>
    <rPh sb="0" eb="1">
      <t>ヤ</t>
    </rPh>
    <rPh sb="1" eb="2">
      <t>ネ</t>
    </rPh>
    <phoneticPr fontId="3"/>
  </si>
  <si>
    <t>和8</t>
    <rPh sb="0" eb="1">
      <t>ワ</t>
    </rPh>
    <phoneticPr fontId="3"/>
  </si>
  <si>
    <t>和6</t>
    <rPh sb="0" eb="1">
      <t>ワ</t>
    </rPh>
    <phoneticPr fontId="3"/>
  </si>
  <si>
    <t>和4.5</t>
    <rPh sb="0" eb="1">
      <t>ワ</t>
    </rPh>
    <phoneticPr fontId="3"/>
  </si>
  <si>
    <t>和4</t>
    <rPh sb="0" eb="1">
      <t>ワ</t>
    </rPh>
    <phoneticPr fontId="3"/>
  </si>
  <si>
    <t>床の間、床脇</t>
    <rPh sb="0" eb="1">
      <t>トコ</t>
    </rPh>
    <rPh sb="2" eb="3">
      <t>マ</t>
    </rPh>
    <rPh sb="4" eb="5">
      <t>トコ</t>
    </rPh>
    <rPh sb="5" eb="6">
      <t>ワキ</t>
    </rPh>
    <phoneticPr fontId="3"/>
  </si>
  <si>
    <t>東</t>
    <rPh sb="0" eb="1">
      <t>ヒガシ</t>
    </rPh>
    <phoneticPr fontId="3"/>
  </si>
  <si>
    <t>南、北</t>
    <rPh sb="0" eb="1">
      <t>ミナミ</t>
    </rPh>
    <rPh sb="2" eb="3">
      <t>キタ</t>
    </rPh>
    <phoneticPr fontId="3"/>
  </si>
  <si>
    <t>西</t>
    <rPh sb="0" eb="1">
      <t>ニシ</t>
    </rPh>
    <phoneticPr fontId="3"/>
  </si>
  <si>
    <t>外部　上　　</t>
    <rPh sb="0" eb="2">
      <t>ガイブ</t>
    </rPh>
    <rPh sb="3" eb="4">
      <t>ウエ</t>
    </rPh>
    <phoneticPr fontId="3"/>
  </si>
  <si>
    <t>下</t>
    <rPh sb="0" eb="1">
      <t>シタ</t>
    </rPh>
    <phoneticPr fontId="3"/>
  </si>
  <si>
    <t>南、</t>
    <rPh sb="0" eb="1">
      <t>ミナミ</t>
    </rPh>
    <phoneticPr fontId="3"/>
  </si>
  <si>
    <t>北</t>
    <rPh sb="0" eb="1">
      <t>キタ</t>
    </rPh>
    <phoneticPr fontId="3"/>
  </si>
  <si>
    <t>　下　</t>
    <rPh sb="1" eb="2">
      <t>シタ</t>
    </rPh>
    <phoneticPr fontId="3"/>
  </si>
  <si>
    <t>砂壁合計</t>
    <rPh sb="0" eb="1">
      <t>スナ</t>
    </rPh>
    <rPh sb="1" eb="2">
      <t>カベ</t>
    </rPh>
    <rPh sb="2" eb="4">
      <t>ゴウケイ</t>
    </rPh>
    <phoneticPr fontId="3"/>
  </si>
  <si>
    <t>しっくい合計</t>
    <rPh sb="4" eb="6">
      <t>ゴウケイ</t>
    </rPh>
    <phoneticPr fontId="3"/>
  </si>
  <si>
    <t>上</t>
    <rPh sb="0" eb="1">
      <t>ウエ</t>
    </rPh>
    <phoneticPr fontId="3"/>
  </si>
  <si>
    <t xml:space="preserve">関の山車会館伝承活動棟及び展示棟改修工事 </t>
    <rPh sb="0" eb="1">
      <t>セキ</t>
    </rPh>
    <rPh sb="2" eb="4">
      <t>ダシ</t>
    </rPh>
    <rPh sb="4" eb="6">
      <t>カイカン</t>
    </rPh>
    <rPh sb="6" eb="8">
      <t>デンショウ</t>
    </rPh>
    <rPh sb="8" eb="10">
      <t>カツドウ</t>
    </rPh>
    <rPh sb="10" eb="11">
      <t>トウ</t>
    </rPh>
    <rPh sb="11" eb="12">
      <t>オヨ</t>
    </rPh>
    <rPh sb="13" eb="15">
      <t>テンジ</t>
    </rPh>
    <rPh sb="15" eb="16">
      <t>トウ</t>
    </rPh>
    <rPh sb="16" eb="17">
      <t>カイ</t>
    </rPh>
    <phoneticPr fontId="3"/>
  </si>
  <si>
    <t>三角部分</t>
    <rPh sb="0" eb="1">
      <t>サン</t>
    </rPh>
    <rPh sb="1" eb="2">
      <t>カク</t>
    </rPh>
    <rPh sb="2" eb="4">
      <t>ブブン</t>
    </rPh>
    <phoneticPr fontId="3"/>
  </si>
  <si>
    <t>無筋独立</t>
    <rPh sb="0" eb="2">
      <t>ムキン</t>
    </rPh>
    <rPh sb="2" eb="4">
      <t>ドクリツ</t>
    </rPh>
    <phoneticPr fontId="3"/>
  </si>
  <si>
    <t>広縁土間下</t>
    <rPh sb="0" eb="2">
      <t>ヒロエン</t>
    </rPh>
    <rPh sb="2" eb="4">
      <t>ドマ</t>
    </rPh>
    <rPh sb="4" eb="5">
      <t>シタ</t>
    </rPh>
    <phoneticPr fontId="3"/>
  </si>
  <si>
    <t>西面　壁</t>
    <rPh sb="0" eb="1">
      <t>ニシ</t>
    </rPh>
    <rPh sb="1" eb="2">
      <t>メン</t>
    </rPh>
    <rPh sb="3" eb="4">
      <t>カベ</t>
    </rPh>
    <phoneticPr fontId="3"/>
  </si>
  <si>
    <t>南壁</t>
    <rPh sb="0" eb="1">
      <t>ミナミ</t>
    </rPh>
    <rPh sb="1" eb="2">
      <t>カベ</t>
    </rPh>
    <phoneticPr fontId="3"/>
  </si>
  <si>
    <t>新柱</t>
    <rPh sb="0" eb="1">
      <t>シン</t>
    </rPh>
    <rPh sb="1" eb="2">
      <t>チュウ</t>
    </rPh>
    <phoneticPr fontId="3"/>
  </si>
  <si>
    <t>新土台</t>
    <rPh sb="0" eb="1">
      <t>シン</t>
    </rPh>
    <rPh sb="1" eb="3">
      <t>ドダイ</t>
    </rPh>
    <phoneticPr fontId="3"/>
  </si>
  <si>
    <t>　　　破風</t>
    <rPh sb="3" eb="5">
      <t>ハフ</t>
    </rPh>
    <phoneticPr fontId="3"/>
  </si>
  <si>
    <t>2割増</t>
    <rPh sb="1" eb="3">
      <t>ワリマシ</t>
    </rPh>
    <phoneticPr fontId="3"/>
  </si>
  <si>
    <t>軒裏</t>
    <rPh sb="0" eb="1">
      <t>ノキ</t>
    </rPh>
    <rPh sb="1" eb="2">
      <t>ウラ</t>
    </rPh>
    <phoneticPr fontId="3"/>
  </si>
  <si>
    <t>玄関　　天井</t>
    <rPh sb="0" eb="2">
      <t>ゲンカン</t>
    </rPh>
    <rPh sb="4" eb="6">
      <t>テンジョウ</t>
    </rPh>
    <phoneticPr fontId="3"/>
  </si>
  <si>
    <t>和4　天井</t>
    <rPh sb="0" eb="1">
      <t>ワ</t>
    </rPh>
    <rPh sb="3" eb="5">
      <t>テンジョウ</t>
    </rPh>
    <phoneticPr fontId="3"/>
  </si>
  <si>
    <t>和4.5　天井</t>
    <rPh sb="0" eb="1">
      <t>ワ</t>
    </rPh>
    <rPh sb="5" eb="7">
      <t>テンジョウ</t>
    </rPh>
    <phoneticPr fontId="3"/>
  </si>
  <si>
    <t>　　　　鴨居</t>
    <rPh sb="4" eb="6">
      <t>カモイ</t>
    </rPh>
    <phoneticPr fontId="3"/>
  </si>
  <si>
    <t>付柱</t>
    <rPh sb="0" eb="1">
      <t>ツ</t>
    </rPh>
    <rPh sb="1" eb="2">
      <t>ハシラ</t>
    </rPh>
    <phoneticPr fontId="3"/>
  </si>
  <si>
    <t>ガラス戸</t>
    <rPh sb="3" eb="4">
      <t>ド</t>
    </rPh>
    <phoneticPr fontId="3"/>
  </si>
  <si>
    <t>雨戸</t>
    <rPh sb="0" eb="2">
      <t>アマド</t>
    </rPh>
    <phoneticPr fontId="3"/>
  </si>
  <si>
    <t>てぐり戸</t>
    <rPh sb="3" eb="4">
      <t>ト</t>
    </rPh>
    <phoneticPr fontId="3"/>
  </si>
  <si>
    <t>片面</t>
    <rPh sb="0" eb="2">
      <t>カタメン</t>
    </rPh>
    <phoneticPr fontId="3"/>
  </si>
  <si>
    <t>土間</t>
    <rPh sb="0" eb="2">
      <t>ドマ</t>
    </rPh>
    <phoneticPr fontId="3"/>
  </si>
  <si>
    <t>重量</t>
    <rPh sb="0" eb="2">
      <t>ジュウリョウ</t>
    </rPh>
    <phoneticPr fontId="3"/>
  </si>
  <si>
    <t>内装</t>
    <rPh sb="0" eb="2">
      <t>ナイソウ</t>
    </rPh>
    <phoneticPr fontId="3"/>
  </si>
  <si>
    <t>ｹｲｶﾙ板</t>
    <rPh sb="4" eb="5">
      <t>バン</t>
    </rPh>
    <phoneticPr fontId="3"/>
  </si>
  <si>
    <t>銅 　　半丸　120</t>
    <rPh sb="0" eb="1">
      <t>ドウ</t>
    </rPh>
    <rPh sb="4" eb="5">
      <t>ハン</t>
    </rPh>
    <rPh sb="5" eb="6">
      <t>マル</t>
    </rPh>
    <phoneticPr fontId="3"/>
  </si>
  <si>
    <t>銅鈑　0.35　糸巾　600ｍｍ</t>
    <rPh sb="0" eb="1">
      <t>ドウ</t>
    </rPh>
    <rPh sb="1" eb="2">
      <t>ヘン</t>
    </rPh>
    <rPh sb="8" eb="9">
      <t>イト</t>
    </rPh>
    <rPh sb="9" eb="10">
      <t>ハバ</t>
    </rPh>
    <phoneticPr fontId="3"/>
  </si>
  <si>
    <t>新設壁ｹｲｶﾙ下地　5ｍｍ</t>
    <rPh sb="0" eb="2">
      <t>シンセツ</t>
    </rPh>
    <rPh sb="2" eb="3">
      <t>カベ</t>
    </rPh>
    <rPh sb="7" eb="9">
      <t>シタジ</t>
    </rPh>
    <phoneticPr fontId="3"/>
  </si>
  <si>
    <t>塗り直し</t>
    <rPh sb="0" eb="1">
      <t>ヌ</t>
    </rPh>
    <rPh sb="2" eb="3">
      <t>ナオ</t>
    </rPh>
    <phoneticPr fontId="3"/>
  </si>
  <si>
    <t>既存塗り直し改修15ｍｍ</t>
    <rPh sb="0" eb="2">
      <t>キゾン</t>
    </rPh>
    <rPh sb="2" eb="3">
      <t>ヌ</t>
    </rPh>
    <rPh sb="4" eb="5">
      <t>ナオ</t>
    </rPh>
    <rPh sb="6" eb="8">
      <t>カイシュウ</t>
    </rPh>
    <phoneticPr fontId="3"/>
  </si>
  <si>
    <t>外部しっくい</t>
    <rPh sb="0" eb="2">
      <t>ガイブ</t>
    </rPh>
    <phoneticPr fontId="3"/>
  </si>
  <si>
    <t>屋根しっくい</t>
    <rPh sb="0" eb="2">
      <t>ヤネ</t>
    </rPh>
    <phoneticPr fontId="3"/>
  </si>
  <si>
    <t>ＷＤ3　木製引違ガラス戸</t>
    <rPh sb="4" eb="6">
      <t>モクセイ</t>
    </rPh>
    <rPh sb="6" eb="8">
      <t>ヒキチガイ</t>
    </rPh>
    <rPh sb="11" eb="12">
      <t>ド</t>
    </rPh>
    <phoneticPr fontId="3"/>
  </si>
  <si>
    <t>ＷＤ21　木製引違戸</t>
    <rPh sb="7" eb="9">
      <t>ヒキチガイ</t>
    </rPh>
    <rPh sb="9" eb="10">
      <t>ト</t>
    </rPh>
    <phoneticPr fontId="3"/>
  </si>
  <si>
    <t>雨戸　　杉板張替</t>
    <rPh sb="0" eb="2">
      <t>アマド</t>
    </rPh>
    <phoneticPr fontId="3"/>
  </si>
  <si>
    <t>欄間</t>
    <rPh sb="0" eb="2">
      <t>ランマ</t>
    </rPh>
    <phoneticPr fontId="3"/>
  </si>
  <si>
    <t>引違ガラス　入れ替え</t>
    <rPh sb="0" eb="2">
      <t>ヒキチガイ</t>
    </rPh>
    <rPh sb="6" eb="7">
      <t>イ</t>
    </rPh>
    <rPh sb="8" eb="9">
      <t>カ</t>
    </rPh>
    <phoneticPr fontId="3"/>
  </si>
  <si>
    <t>仕上げ（共同住宅等）</t>
    <rPh sb="0" eb="2">
      <t>シア</t>
    </rPh>
    <rPh sb="4" eb="6">
      <t>キョウドウ</t>
    </rPh>
    <rPh sb="6" eb="8">
      <t>ジュウタク</t>
    </rPh>
    <rPh sb="8" eb="9">
      <t>トウ</t>
    </rPh>
    <phoneticPr fontId="3"/>
  </si>
  <si>
    <t>建物周辺から20から30ｍに仮置き</t>
    <rPh sb="0" eb="2">
      <t>タテモノ</t>
    </rPh>
    <rPh sb="2" eb="4">
      <t>シュウヘン</t>
    </rPh>
    <rPh sb="14" eb="16">
      <t>カリオ</t>
    </rPh>
    <phoneticPr fontId="3"/>
  </si>
  <si>
    <t>捨てｺﾝｸﾘｰﾄ</t>
    <rPh sb="0" eb="1">
      <t>ス</t>
    </rPh>
    <phoneticPr fontId="3"/>
  </si>
  <si>
    <t>銅製　竪樋　φ75</t>
    <rPh sb="0" eb="2">
      <t>ドウセイ</t>
    </rPh>
    <rPh sb="3" eb="4">
      <t>タテ</t>
    </rPh>
    <rPh sb="4" eb="5">
      <t>トイ</t>
    </rPh>
    <phoneticPr fontId="3"/>
  </si>
  <si>
    <t>木材</t>
    <rPh sb="0" eb="2">
      <t>モクザイ</t>
    </rPh>
    <phoneticPr fontId="3"/>
  </si>
  <si>
    <t>家財</t>
    <rPh sb="0" eb="2">
      <t>カザイ</t>
    </rPh>
    <phoneticPr fontId="3"/>
  </si>
  <si>
    <t xml:space="preserve">内部造作解体　住宅 床 </t>
    <rPh sb="0" eb="2">
      <t>ナイブ</t>
    </rPh>
    <rPh sb="2" eb="4">
      <t>ゾウサク</t>
    </rPh>
    <rPh sb="4" eb="6">
      <t>カイタイ</t>
    </rPh>
    <rPh sb="7" eb="9">
      <t>ジュウタク</t>
    </rPh>
    <rPh sb="10" eb="11">
      <t>ユカ</t>
    </rPh>
    <phoneticPr fontId="3"/>
  </si>
  <si>
    <t>耐震ダンパー</t>
    <rPh sb="0" eb="2">
      <t>タイシン</t>
    </rPh>
    <phoneticPr fontId="3"/>
  </si>
  <si>
    <t>展示棟</t>
    <rPh sb="0" eb="2">
      <t>テンジ</t>
    </rPh>
    <rPh sb="2" eb="3">
      <t>トウ</t>
    </rPh>
    <phoneticPr fontId="3"/>
  </si>
  <si>
    <t>再生木材</t>
    <rPh sb="0" eb="2">
      <t>サイセイ</t>
    </rPh>
    <rPh sb="2" eb="4">
      <t>モクザイ</t>
    </rPh>
    <phoneticPr fontId="3"/>
  </si>
  <si>
    <t>交通誘導員　B</t>
    <rPh sb="0" eb="2">
      <t>コウツウ</t>
    </rPh>
    <rPh sb="2" eb="5">
      <t>ユウドウイン</t>
    </rPh>
    <phoneticPr fontId="3"/>
  </si>
  <si>
    <t>屋根工事用</t>
    <rPh sb="0" eb="2">
      <t>ヤネ</t>
    </rPh>
    <rPh sb="2" eb="4">
      <t>コウジ</t>
    </rPh>
    <rPh sb="4" eb="5">
      <t>ヨウ</t>
    </rPh>
    <phoneticPr fontId="3"/>
  </si>
  <si>
    <t>解体撤去用</t>
    <rPh sb="0" eb="2">
      <t>カイタイ</t>
    </rPh>
    <rPh sb="2" eb="4">
      <t>テッキョ</t>
    </rPh>
    <rPh sb="4" eb="5">
      <t>ヨウ</t>
    </rPh>
    <phoneticPr fontId="3"/>
  </si>
  <si>
    <t>新使用木材　スタンプ</t>
    <rPh sb="0" eb="1">
      <t>シン</t>
    </rPh>
    <rPh sb="1" eb="3">
      <t>シヨウ</t>
    </rPh>
    <rPh sb="3" eb="5">
      <t>モクザイ</t>
    </rPh>
    <phoneticPr fontId="3"/>
  </si>
  <si>
    <t>シャチハタスタンパー</t>
    <phoneticPr fontId="3"/>
  </si>
  <si>
    <t>ケ</t>
    <phoneticPr fontId="3"/>
  </si>
  <si>
    <t>付属屋解体</t>
    <rPh sb="0" eb="2">
      <t>フゾク</t>
    </rPh>
    <rPh sb="2" eb="3">
      <t>ヤ</t>
    </rPh>
    <rPh sb="3" eb="5">
      <t>カイタイ</t>
    </rPh>
    <phoneticPr fontId="3"/>
  </si>
  <si>
    <t>外部足場、H10m未満　4ケ月　　　　　建地巾　600 　改修用</t>
    <rPh sb="0" eb="2">
      <t>ガイブ</t>
    </rPh>
    <rPh sb="2" eb="4">
      <t>アシバ</t>
    </rPh>
    <rPh sb="9" eb="11">
      <t>ミマン</t>
    </rPh>
    <rPh sb="13" eb="15">
      <t>カゲツ</t>
    </rPh>
    <rPh sb="20" eb="21">
      <t>タ</t>
    </rPh>
    <rPh sb="21" eb="22">
      <t>チ</t>
    </rPh>
    <rPh sb="22" eb="23">
      <t>ハバ</t>
    </rPh>
    <rPh sb="29" eb="31">
      <t>カイシュウ</t>
    </rPh>
    <rPh sb="31" eb="32">
      <t>ヨウ</t>
    </rPh>
    <phoneticPr fontId="3"/>
  </si>
  <si>
    <t>㎡</t>
    <phoneticPr fontId="3"/>
  </si>
  <si>
    <t>㎥</t>
    <phoneticPr fontId="3"/>
  </si>
  <si>
    <t>ｺﾝｸﾘｰﾄ打設　補助　２回</t>
    <rPh sb="6" eb="8">
      <t>ダセツ</t>
    </rPh>
    <rPh sb="9" eb="11">
      <t>ホジョ</t>
    </rPh>
    <rPh sb="13" eb="14">
      <t>カイ</t>
    </rPh>
    <phoneticPr fontId="3"/>
  </si>
  <si>
    <t>ｔ</t>
    <phoneticPr fontId="3"/>
  </si>
  <si>
    <t>次ページへ続く</t>
    <rPh sb="0" eb="1">
      <t>ジ</t>
    </rPh>
    <rPh sb="5" eb="6">
      <t>ツヅ</t>
    </rPh>
    <phoneticPr fontId="3"/>
  </si>
  <si>
    <t>ｹｲｶﾙ板　耐震壁　中塗り下地用</t>
    <rPh sb="4" eb="5">
      <t>バン</t>
    </rPh>
    <rPh sb="6" eb="8">
      <t>タイシン</t>
    </rPh>
    <rPh sb="8" eb="9">
      <t>ヘキ</t>
    </rPh>
    <rPh sb="10" eb="12">
      <t>ナカヌ</t>
    </rPh>
    <rPh sb="13" eb="15">
      <t>シタジ</t>
    </rPh>
    <rPh sb="15" eb="16">
      <t>ヨウ</t>
    </rPh>
    <phoneticPr fontId="3"/>
  </si>
  <si>
    <t>ｍ</t>
    <phoneticPr fontId="3"/>
  </si>
  <si>
    <t>小舞掻き,荒壁補修</t>
    <rPh sb="0" eb="1">
      <t>ショウ</t>
    </rPh>
    <rPh sb="1" eb="2">
      <t>マイ</t>
    </rPh>
    <rPh sb="2" eb="3">
      <t>カ</t>
    </rPh>
    <rPh sb="5" eb="7">
      <t>アラカベ</t>
    </rPh>
    <rPh sb="7" eb="9">
      <t>ホシュウ</t>
    </rPh>
    <phoneticPr fontId="3"/>
  </si>
  <si>
    <t>タタミ</t>
    <phoneticPr fontId="3"/>
  </si>
  <si>
    <t>地袋</t>
    <rPh sb="0" eb="1">
      <t>ジ</t>
    </rPh>
    <rPh sb="1" eb="2">
      <t>ブクロ</t>
    </rPh>
    <phoneticPr fontId="3"/>
  </si>
  <si>
    <t>雨戸用真鍮レール</t>
    <rPh sb="0" eb="2">
      <t>アマド</t>
    </rPh>
    <rPh sb="2" eb="3">
      <t>ヨウ</t>
    </rPh>
    <rPh sb="3" eb="5">
      <t>シンチュウ</t>
    </rPh>
    <phoneticPr fontId="3"/>
  </si>
  <si>
    <t>建具工（ レール敷き込み）</t>
    <rPh sb="0" eb="2">
      <t>タテグ</t>
    </rPh>
    <rPh sb="2" eb="3">
      <t>コウ</t>
    </rPh>
    <rPh sb="8" eb="9">
      <t>シ</t>
    </rPh>
    <rPh sb="10" eb="11">
      <t>コ</t>
    </rPh>
    <phoneticPr fontId="3"/>
  </si>
  <si>
    <t>軒樋及び竪樋　撤去</t>
    <rPh sb="0" eb="1">
      <t>ノキ</t>
    </rPh>
    <rPh sb="1" eb="2">
      <t>トイ</t>
    </rPh>
    <rPh sb="2" eb="3">
      <t>オヨ</t>
    </rPh>
    <rPh sb="4" eb="5">
      <t>タテ</t>
    </rPh>
    <rPh sb="5" eb="6">
      <t>トイ</t>
    </rPh>
    <rPh sb="7" eb="9">
      <t>テッキョ</t>
    </rPh>
    <phoneticPr fontId="3"/>
  </si>
  <si>
    <t>t</t>
    <phoneticPr fontId="3"/>
  </si>
  <si>
    <t xml:space="preserve">下銅 </t>
    <rPh sb="0" eb="1">
      <t>シタ</t>
    </rPh>
    <rPh sb="1" eb="2">
      <t>ドウ</t>
    </rPh>
    <phoneticPr fontId="3"/>
  </si>
  <si>
    <t>ｋｇ</t>
    <phoneticPr fontId="3"/>
  </si>
  <si>
    <t>運搬費</t>
    <rPh sb="0" eb="2">
      <t>ウンパン</t>
    </rPh>
    <rPh sb="2" eb="3">
      <t>ヒ</t>
    </rPh>
    <phoneticPr fontId="3"/>
  </si>
  <si>
    <t>片道距離25ｋｍ　4ｔ　ダンプ</t>
    <rPh sb="0" eb="2">
      <t>カタミチ</t>
    </rPh>
    <rPh sb="2" eb="4">
      <t>キョリ</t>
    </rPh>
    <phoneticPr fontId="3"/>
  </si>
  <si>
    <t>長　　　　　（　ｍｍ　）</t>
    <phoneticPr fontId="3"/>
  </si>
  <si>
    <t>末口又巾厚　　　　（ｍｍ）</t>
    <phoneticPr fontId="3"/>
  </si>
  <si>
    <t>φ90</t>
    <phoneticPr fontId="3"/>
  </si>
  <si>
    <t>105*105</t>
    <phoneticPr fontId="3"/>
  </si>
  <si>
    <t>105*90</t>
    <phoneticPr fontId="3"/>
  </si>
  <si>
    <t>105*150</t>
    <phoneticPr fontId="3"/>
  </si>
  <si>
    <t>90*90</t>
    <phoneticPr fontId="3"/>
  </si>
  <si>
    <t>45*60</t>
    <phoneticPr fontId="3"/>
  </si>
  <si>
    <t>52*52</t>
    <phoneticPr fontId="3"/>
  </si>
  <si>
    <t>90*45</t>
    <phoneticPr fontId="3"/>
  </si>
  <si>
    <t>90*15</t>
    <phoneticPr fontId="3"/>
  </si>
  <si>
    <t>240*15</t>
    <phoneticPr fontId="3"/>
  </si>
  <si>
    <t>梁　桧　上小　</t>
    <rPh sb="0" eb="1">
      <t>ハリ</t>
    </rPh>
    <rPh sb="2" eb="3">
      <t>ヒノキ</t>
    </rPh>
    <rPh sb="4" eb="6">
      <t>ジョウコ</t>
    </rPh>
    <phoneticPr fontId="3"/>
  </si>
  <si>
    <t>φ135</t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</si>
  <si>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</si>
  <si>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240*12</t>
    <phoneticPr fontId="3"/>
  </si>
  <si>
    <t>45*45</t>
    <phoneticPr fontId="3"/>
  </si>
  <si>
    <t>φ40</t>
    <phoneticPr fontId="3"/>
  </si>
  <si>
    <t>105*36</t>
    <phoneticPr fontId="3"/>
  </si>
  <si>
    <t>18*15</t>
    <phoneticPr fontId="3"/>
  </si>
  <si>
    <t>200*30</t>
    <phoneticPr fontId="3"/>
  </si>
  <si>
    <t>18*18</t>
    <phoneticPr fontId="3"/>
  </si>
  <si>
    <t>45*18</t>
    <phoneticPr fontId="3"/>
  </si>
  <si>
    <t>33*9</t>
    <phoneticPr fontId="3"/>
  </si>
  <si>
    <t>150*45</t>
    <phoneticPr fontId="3"/>
  </si>
  <si>
    <t>90*30</t>
    <phoneticPr fontId="3"/>
  </si>
  <si>
    <t>910*12</t>
    <phoneticPr fontId="3"/>
  </si>
  <si>
    <t>下地材　杉　特一</t>
    <rPh sb="0" eb="2">
      <t>シタジ</t>
    </rPh>
    <rPh sb="2" eb="3">
      <t>ザイ</t>
    </rPh>
    <rPh sb="4" eb="5">
      <t>スギ</t>
    </rPh>
    <rPh sb="6" eb="7">
      <t>トク</t>
    </rPh>
    <rPh sb="7" eb="8">
      <t>イチ</t>
    </rPh>
    <phoneticPr fontId="3"/>
  </si>
  <si>
    <t>45*30</t>
    <phoneticPr fontId="3"/>
  </si>
  <si>
    <t>㎥</t>
    <phoneticPr fontId="3"/>
  </si>
  <si>
    <t>.</t>
    <phoneticPr fontId="3"/>
  </si>
  <si>
    <t>240*24</t>
    <phoneticPr fontId="3"/>
  </si>
  <si>
    <t>300*21</t>
    <phoneticPr fontId="3"/>
  </si>
  <si>
    <t>240*9</t>
    <phoneticPr fontId="3"/>
  </si>
  <si>
    <t>30*30</t>
    <phoneticPr fontId="3"/>
  </si>
  <si>
    <t>105*15</t>
    <phoneticPr fontId="3"/>
  </si>
  <si>
    <t>105*140</t>
    <phoneticPr fontId="3"/>
  </si>
  <si>
    <t>100*50</t>
    <phoneticPr fontId="3"/>
  </si>
  <si>
    <t>910*9</t>
    <phoneticPr fontId="3"/>
  </si>
  <si>
    <t>910*9</t>
    <phoneticPr fontId="3"/>
  </si>
  <si>
    <t>ボルト</t>
    <phoneticPr fontId="3"/>
  </si>
  <si>
    <t>M12</t>
    <phoneticPr fontId="3"/>
  </si>
  <si>
    <t>ｾｯﾄ</t>
    <phoneticPr fontId="3"/>
  </si>
  <si>
    <t>施工費　上屋根土葺き</t>
    <rPh sb="0" eb="2">
      <t>セコウ</t>
    </rPh>
    <rPh sb="2" eb="3">
      <t>ヒ</t>
    </rPh>
    <rPh sb="4" eb="5">
      <t>ウエ</t>
    </rPh>
    <rPh sb="5" eb="7">
      <t>ヤネ</t>
    </rPh>
    <rPh sb="7" eb="8">
      <t>ツチ</t>
    </rPh>
    <rPh sb="8" eb="9">
      <t>フ</t>
    </rPh>
    <phoneticPr fontId="3"/>
  </si>
  <si>
    <t>㎡</t>
    <phoneticPr fontId="3"/>
  </si>
  <si>
    <t>㎡</t>
    <phoneticPr fontId="3"/>
  </si>
  <si>
    <t>施工費下屋根　筋葺き</t>
    <rPh sb="0" eb="2">
      <t>セコウ</t>
    </rPh>
    <rPh sb="2" eb="3">
      <t>ヒ</t>
    </rPh>
    <rPh sb="3" eb="4">
      <t>シタ</t>
    </rPh>
    <rPh sb="4" eb="6">
      <t>ヤネ</t>
    </rPh>
    <rPh sb="7" eb="8">
      <t>スジ</t>
    </rPh>
    <rPh sb="8" eb="9">
      <t>フ</t>
    </rPh>
    <phoneticPr fontId="3"/>
  </si>
  <si>
    <t>トラッククレーンｵﾍﾟﾚｰﾀ付き　　　</t>
    <rPh sb="14" eb="15">
      <t>ツ</t>
    </rPh>
    <phoneticPr fontId="3"/>
  </si>
  <si>
    <t>ｱｽﾌｧﾙﾄﾙｰﾌｨﾝｸﾞ</t>
    <phoneticPr fontId="3"/>
  </si>
  <si>
    <t>+</t>
    <phoneticPr fontId="3"/>
  </si>
  <si>
    <t>＝</t>
    <phoneticPr fontId="3"/>
  </si>
  <si>
    <t>×</t>
    <phoneticPr fontId="3"/>
  </si>
  <si>
    <t>＝</t>
    <phoneticPr fontId="3"/>
  </si>
  <si>
    <t>+</t>
    <phoneticPr fontId="3"/>
  </si>
  <si>
    <t>＝</t>
    <phoneticPr fontId="3"/>
  </si>
  <si>
    <t>-</t>
    <phoneticPr fontId="3"/>
  </si>
  <si>
    <t>+</t>
    <phoneticPr fontId="3"/>
  </si>
  <si>
    <t>=</t>
    <phoneticPr fontId="3"/>
  </si>
  <si>
    <t>＝</t>
    <phoneticPr fontId="3"/>
  </si>
  <si>
    <t>＝</t>
    <phoneticPr fontId="3"/>
  </si>
  <si>
    <t>Ｄ13</t>
    <phoneticPr fontId="3"/>
  </si>
  <si>
    <t>D10</t>
    <phoneticPr fontId="3"/>
  </si>
  <si>
    <t>÷</t>
    <phoneticPr fontId="3"/>
  </si>
  <si>
    <t>ｱﾝｶーボﾙト</t>
    <phoneticPr fontId="3"/>
  </si>
  <si>
    <t>÷　</t>
    <phoneticPr fontId="3"/>
  </si>
  <si>
    <t>+</t>
    <phoneticPr fontId="3"/>
  </si>
  <si>
    <t>＝</t>
    <phoneticPr fontId="3"/>
  </si>
  <si>
    <t>７５φ</t>
    <phoneticPr fontId="3"/>
  </si>
  <si>
    <t>×</t>
    <phoneticPr fontId="3"/>
  </si>
  <si>
    <t>＝</t>
    <phoneticPr fontId="3"/>
  </si>
  <si>
    <t>しっくい</t>
    <phoneticPr fontId="3"/>
  </si>
  <si>
    <t>×</t>
    <phoneticPr fontId="3"/>
  </si>
  <si>
    <t>＝</t>
    <phoneticPr fontId="3"/>
  </si>
  <si>
    <t>×</t>
    <phoneticPr fontId="3"/>
  </si>
  <si>
    <t>＝</t>
    <phoneticPr fontId="3"/>
  </si>
  <si>
    <t>×</t>
    <phoneticPr fontId="3"/>
  </si>
  <si>
    <t>×</t>
    <phoneticPr fontId="3"/>
  </si>
  <si>
    <t>＝</t>
    <phoneticPr fontId="3"/>
  </si>
  <si>
    <t>+</t>
    <phoneticPr fontId="3"/>
  </si>
  <si>
    <t>＝</t>
    <phoneticPr fontId="3"/>
  </si>
  <si>
    <t>×</t>
    <phoneticPr fontId="3"/>
  </si>
  <si>
    <t>＝</t>
    <phoneticPr fontId="3"/>
  </si>
  <si>
    <t>ケコミ</t>
    <phoneticPr fontId="3"/>
  </si>
  <si>
    <t>×</t>
    <phoneticPr fontId="3"/>
  </si>
  <si>
    <t>＝</t>
    <phoneticPr fontId="3"/>
  </si>
  <si>
    <t>×</t>
    <phoneticPr fontId="3"/>
  </si>
  <si>
    <t>＝</t>
    <phoneticPr fontId="3"/>
  </si>
  <si>
    <t>+</t>
    <phoneticPr fontId="3"/>
  </si>
  <si>
    <t>×</t>
    <phoneticPr fontId="3"/>
  </si>
  <si>
    <t>×</t>
    <phoneticPr fontId="3"/>
  </si>
  <si>
    <t>＝</t>
    <phoneticPr fontId="3"/>
  </si>
  <si>
    <t>ラス</t>
    <phoneticPr fontId="3"/>
  </si>
  <si>
    <t>真鍮レール</t>
    <rPh sb="0" eb="2">
      <t>シンチュウ</t>
    </rPh>
    <phoneticPr fontId="3"/>
  </si>
  <si>
    <t>×</t>
    <phoneticPr fontId="3"/>
  </si>
  <si>
    <t>＝</t>
    <phoneticPr fontId="3"/>
  </si>
  <si>
    <t>4.6*2*0.5*1.141＝5.2.</t>
    <phoneticPr fontId="3"/>
  </si>
  <si>
    <t>銅製</t>
    <rPh sb="0" eb="2">
      <t>ドウセイ</t>
    </rPh>
    <phoneticPr fontId="3"/>
  </si>
  <si>
    <t>8.82ｇ/ｃｍ3</t>
    <phoneticPr fontId="3"/>
  </si>
  <si>
    <t>銅の比重</t>
    <rPh sb="0" eb="1">
      <t>ドウ</t>
    </rPh>
    <rPh sb="2" eb="3">
      <t>ヒ</t>
    </rPh>
    <rPh sb="3" eb="4">
      <t>ジュウ</t>
    </rPh>
    <phoneticPr fontId="3"/>
  </si>
  <si>
    <t>Kn</t>
    <phoneticPr fontId="3"/>
  </si>
  <si>
    <t>23Kn/㎥</t>
    <phoneticPr fontId="3"/>
  </si>
  <si>
    <t>ｺﾝｸﾘｰﾄ単位荷重</t>
    <rPh sb="6" eb="8">
      <t>タンイ</t>
    </rPh>
    <rPh sb="8" eb="10">
      <t>カジュウ</t>
    </rPh>
    <phoneticPr fontId="3"/>
  </si>
  <si>
    <t>タタミ</t>
    <phoneticPr fontId="3"/>
  </si>
  <si>
    <t>kg</t>
    <phoneticPr fontId="3"/>
  </si>
  <si>
    <t>600ｋｇ/㎥</t>
    <phoneticPr fontId="3"/>
  </si>
  <si>
    <t>木　単位荷重</t>
    <rPh sb="0" eb="1">
      <t>モク</t>
    </rPh>
    <rPh sb="2" eb="4">
      <t>タンイ</t>
    </rPh>
    <rPh sb="4" eb="6">
      <t>カジュウ</t>
    </rPh>
    <phoneticPr fontId="3"/>
  </si>
  <si>
    <t>×</t>
    <phoneticPr fontId="3"/>
  </si>
  <si>
    <t>廃プラスチック類　　共</t>
    <phoneticPr fontId="3"/>
  </si>
  <si>
    <t>①</t>
    <phoneticPr fontId="3"/>
  </si>
  <si>
    <t>②</t>
    <phoneticPr fontId="3"/>
  </si>
  <si>
    <t>⑤</t>
    <phoneticPr fontId="3"/>
  </si>
  <si>
    <t>銅くず</t>
    <rPh sb="0" eb="1">
      <t>ドウ</t>
    </rPh>
    <phoneticPr fontId="3"/>
  </si>
  <si>
    <t>⑦</t>
    <phoneticPr fontId="3"/>
  </si>
  <si>
    <t xml:space="preserve">4t 車　８台  </t>
    <rPh sb="3" eb="4">
      <t>シャ</t>
    </rPh>
    <rPh sb="6" eb="7">
      <t>ダイ</t>
    </rPh>
    <phoneticPr fontId="3"/>
  </si>
  <si>
    <t>×</t>
    <phoneticPr fontId="3"/>
  </si>
  <si>
    <t>＝</t>
    <phoneticPr fontId="3"/>
  </si>
  <si>
    <t>g/cm3</t>
    <phoneticPr fontId="3"/>
  </si>
  <si>
    <t>÷</t>
    <phoneticPr fontId="3"/>
  </si>
  <si>
    <t>kg</t>
    <phoneticPr fontId="3"/>
  </si>
  <si>
    <t>ｋｇ</t>
    <phoneticPr fontId="3"/>
  </si>
  <si>
    <t>t</t>
    <phoneticPr fontId="3"/>
  </si>
  <si>
    <t>÷</t>
    <phoneticPr fontId="3"/>
  </si>
  <si>
    <t>=</t>
    <phoneticPr fontId="3"/>
  </si>
  <si>
    <t>2ｍ</t>
    <phoneticPr fontId="3"/>
  </si>
  <si>
    <t>=</t>
    <phoneticPr fontId="3"/>
  </si>
  <si>
    <t xml:space="preserve">展示棟棟改修工事 </t>
    <rPh sb="0" eb="2">
      <t>テンジ</t>
    </rPh>
    <rPh sb="2" eb="3">
      <t>トウ</t>
    </rPh>
    <rPh sb="3" eb="4">
      <t>トウ</t>
    </rPh>
    <phoneticPr fontId="3"/>
  </si>
  <si>
    <t>雑工事</t>
    <rPh sb="0" eb="1">
      <t>ザツ</t>
    </rPh>
    <rPh sb="1" eb="3">
      <t>コウジ</t>
    </rPh>
    <phoneticPr fontId="3"/>
  </si>
  <si>
    <t>足場損料　枠組み本足場</t>
    <rPh sb="0" eb="2">
      <t>アシバ</t>
    </rPh>
    <rPh sb="2" eb="4">
      <t>ソンリョウ</t>
    </rPh>
    <rPh sb="5" eb="7">
      <t>ワクグ</t>
    </rPh>
    <rPh sb="8" eb="9">
      <t>ホン</t>
    </rPh>
    <rPh sb="9" eb="11">
      <t>アシバ</t>
    </rPh>
    <phoneticPr fontId="3"/>
  </si>
  <si>
    <t xml:space="preserve">外部足場、H10m未満　4ケ月　　　　　建地巾　600 改修用 </t>
    <rPh sb="0" eb="2">
      <t>ガイブ</t>
    </rPh>
    <rPh sb="2" eb="4">
      <t>アシバ</t>
    </rPh>
    <rPh sb="9" eb="11">
      <t>ミマン</t>
    </rPh>
    <rPh sb="13" eb="15">
      <t>カゲツ</t>
    </rPh>
    <rPh sb="20" eb="21">
      <t>タ</t>
    </rPh>
    <rPh sb="21" eb="22">
      <t>チ</t>
    </rPh>
    <rPh sb="22" eb="23">
      <t>ハバ</t>
    </rPh>
    <rPh sb="28" eb="30">
      <t>カイシュウ</t>
    </rPh>
    <rPh sb="30" eb="31">
      <t>ヨウ</t>
    </rPh>
    <phoneticPr fontId="3"/>
  </si>
  <si>
    <t>単管　　　４ヶ月</t>
    <rPh sb="0" eb="2">
      <t>タンカン</t>
    </rPh>
    <rPh sb="7" eb="8">
      <t>ゲツ</t>
    </rPh>
    <phoneticPr fontId="3"/>
  </si>
  <si>
    <t>棚足場　H=3.6m　2ヶ月</t>
    <rPh sb="0" eb="1">
      <t>タナ</t>
    </rPh>
    <rPh sb="1" eb="3">
      <t>アシバ</t>
    </rPh>
    <rPh sb="13" eb="14">
      <t>ゲツ</t>
    </rPh>
    <phoneticPr fontId="3"/>
  </si>
  <si>
    <t>伏㎡</t>
    <rPh sb="0" eb="1">
      <t>フ</t>
    </rPh>
    <phoneticPr fontId="3"/>
  </si>
  <si>
    <t>移動足場</t>
  </si>
  <si>
    <t>H=3.7m　２ヶ月</t>
    <rPh sb="9" eb="10">
      <t>ゲツ</t>
    </rPh>
    <phoneticPr fontId="3"/>
  </si>
  <si>
    <t>仕上げ(共同住宅等）</t>
    <rPh sb="0" eb="2">
      <t>シア</t>
    </rPh>
    <rPh sb="4" eb="6">
      <t>キョウドウ</t>
    </rPh>
    <rPh sb="6" eb="8">
      <t>ジュウタク</t>
    </rPh>
    <rPh sb="8" eb="9">
      <t>トウ</t>
    </rPh>
    <phoneticPr fontId="3"/>
  </si>
  <si>
    <t>㎡</t>
    <phoneticPr fontId="3"/>
  </si>
  <si>
    <t>㎥</t>
    <phoneticPr fontId="3"/>
  </si>
  <si>
    <t>人力</t>
    <rPh sb="0" eb="2">
      <t>ジンリキ</t>
    </rPh>
    <phoneticPr fontId="3"/>
  </si>
  <si>
    <t>建物周辺から20～30ｍに仮置き</t>
    <rPh sb="0" eb="2">
      <t>タテモノ</t>
    </rPh>
    <rPh sb="2" eb="4">
      <t>シュウヘン</t>
    </rPh>
    <rPh sb="13" eb="15">
      <t>カリオ</t>
    </rPh>
    <phoneticPr fontId="3"/>
  </si>
  <si>
    <t>ｔ</t>
    <phoneticPr fontId="3"/>
  </si>
  <si>
    <t>新設いぶし瓦、</t>
    <rPh sb="0" eb="2">
      <t>シンセツ</t>
    </rPh>
    <rPh sb="5" eb="6">
      <t>カワラ</t>
    </rPh>
    <phoneticPr fontId="3"/>
  </si>
  <si>
    <t>一位代価表　4</t>
    <rPh sb="0" eb="2">
      <t>イチイ</t>
    </rPh>
    <rPh sb="2" eb="4">
      <t>ダイカ</t>
    </rPh>
    <rPh sb="4" eb="5">
      <t>ヒョウ</t>
    </rPh>
    <phoneticPr fontId="3"/>
  </si>
  <si>
    <t>（119000+3000）/1000</t>
    <phoneticPr fontId="3"/>
  </si>
  <si>
    <t>110*10</t>
    <phoneticPr fontId="3"/>
  </si>
  <si>
    <t>丸太梁取り替え</t>
    <rPh sb="0" eb="2">
      <t>マルタ</t>
    </rPh>
    <rPh sb="2" eb="3">
      <t>ハリ</t>
    </rPh>
    <rPh sb="3" eb="4">
      <t>ト</t>
    </rPh>
    <rPh sb="5" eb="6">
      <t>カ</t>
    </rPh>
    <phoneticPr fontId="3"/>
  </si>
  <si>
    <t>ｍ</t>
    <phoneticPr fontId="3"/>
  </si>
  <si>
    <t>集水器　120用</t>
    <rPh sb="0" eb="2">
      <t>シュウスイ</t>
    </rPh>
    <rPh sb="2" eb="3">
      <t>キ</t>
    </rPh>
    <rPh sb="7" eb="8">
      <t>ヨウ</t>
    </rPh>
    <phoneticPr fontId="3"/>
  </si>
  <si>
    <t>ケ</t>
    <phoneticPr fontId="3"/>
  </si>
  <si>
    <t>樋受け金物　特注鋼製亜鉛メッキ</t>
    <rPh sb="0" eb="1">
      <t>トイ</t>
    </rPh>
    <rPh sb="1" eb="2">
      <t>ウ</t>
    </rPh>
    <rPh sb="3" eb="5">
      <t>カナモノ</t>
    </rPh>
    <rPh sb="6" eb="7">
      <t>トク</t>
    </rPh>
    <rPh sb="7" eb="8">
      <t>チュウ</t>
    </rPh>
    <rPh sb="8" eb="10">
      <t>コウセイ</t>
    </rPh>
    <rPh sb="10" eb="12">
      <t>アエン</t>
    </rPh>
    <phoneticPr fontId="3"/>
  </si>
  <si>
    <t>丁</t>
    <rPh sb="0" eb="1">
      <t>チョウ</t>
    </rPh>
    <phoneticPr fontId="3"/>
  </si>
  <si>
    <t>銅　竪樋　φ75</t>
    <rPh sb="0" eb="1">
      <t>ドウ</t>
    </rPh>
    <rPh sb="2" eb="3">
      <t>タテ</t>
    </rPh>
    <rPh sb="3" eb="4">
      <t>トイ</t>
    </rPh>
    <phoneticPr fontId="3"/>
  </si>
  <si>
    <t>銅鈑　庇　</t>
    <rPh sb="0" eb="1">
      <t>ドウ</t>
    </rPh>
    <rPh sb="1" eb="2">
      <t>ヘン</t>
    </rPh>
    <rPh sb="3" eb="4">
      <t>ヒサシ</t>
    </rPh>
    <phoneticPr fontId="3"/>
  </si>
  <si>
    <t>内部、外部　破風、鼻隠し</t>
    <rPh sb="0" eb="2">
      <t>ナイブ</t>
    </rPh>
    <rPh sb="3" eb="5">
      <t>ガイブ</t>
    </rPh>
    <rPh sb="6" eb="8">
      <t>ハフ</t>
    </rPh>
    <rPh sb="9" eb="11">
      <t>ハナカク</t>
    </rPh>
    <phoneticPr fontId="3"/>
  </si>
  <si>
    <t>荒壁補修</t>
    <rPh sb="0" eb="2">
      <t>アラカベ</t>
    </rPh>
    <rPh sb="2" eb="4">
      <t>ホシュウ</t>
    </rPh>
    <phoneticPr fontId="3"/>
  </si>
  <si>
    <t>取替え梁、柱廻り、外部</t>
    <rPh sb="0" eb="2">
      <t>トリカ</t>
    </rPh>
    <rPh sb="3" eb="4">
      <t>ハリ</t>
    </rPh>
    <rPh sb="5" eb="6">
      <t>ハシラ</t>
    </rPh>
    <rPh sb="6" eb="7">
      <t>マワ</t>
    </rPh>
    <rPh sb="9" eb="11">
      <t>ガイブ</t>
    </rPh>
    <phoneticPr fontId="3"/>
  </si>
  <si>
    <t>しっくい</t>
    <phoneticPr fontId="3"/>
  </si>
  <si>
    <t>ピクチュアーレール</t>
    <phoneticPr fontId="3"/>
  </si>
  <si>
    <t>軽量用、ﾊﾝｶﾞー1ｍ、1本</t>
    <rPh sb="0" eb="2">
      <t>ケイリョウ</t>
    </rPh>
    <rPh sb="2" eb="3">
      <t>ヨウ</t>
    </rPh>
    <rPh sb="13" eb="14">
      <t>ポン</t>
    </rPh>
    <phoneticPr fontId="3"/>
  </si>
  <si>
    <t>木製片引き戸補修建具工</t>
    <rPh sb="0" eb="2">
      <t>モクセイ</t>
    </rPh>
    <rPh sb="2" eb="3">
      <t>カタ</t>
    </rPh>
    <rPh sb="3" eb="4">
      <t>ビ</t>
    </rPh>
    <rPh sb="5" eb="6">
      <t>ト</t>
    </rPh>
    <rPh sb="6" eb="8">
      <t>ホシュウ</t>
    </rPh>
    <rPh sb="8" eb="10">
      <t>タテグ</t>
    </rPh>
    <rPh sb="10" eb="11">
      <t>コウ</t>
    </rPh>
    <phoneticPr fontId="3"/>
  </si>
  <si>
    <t>W1306*1825</t>
    <phoneticPr fontId="3"/>
  </si>
  <si>
    <t>金物、杉板取り替え補修</t>
    <rPh sb="0" eb="2">
      <t>カナモノ</t>
    </rPh>
    <rPh sb="3" eb="4">
      <t>スギ</t>
    </rPh>
    <rPh sb="4" eb="5">
      <t>イタ</t>
    </rPh>
    <rPh sb="5" eb="6">
      <t>ト</t>
    </rPh>
    <rPh sb="7" eb="8">
      <t>カ</t>
    </rPh>
    <rPh sb="9" eb="11">
      <t>ホシュウ</t>
    </rPh>
    <phoneticPr fontId="3"/>
  </si>
  <si>
    <t>耐震ダンパ―塗装</t>
    <rPh sb="0" eb="2">
      <t>タイシン</t>
    </rPh>
    <rPh sb="6" eb="8">
      <t>トソウ</t>
    </rPh>
    <phoneticPr fontId="3"/>
  </si>
  <si>
    <t>SOP</t>
    <phoneticPr fontId="3"/>
  </si>
  <si>
    <t>土ぶき　手こわし解体</t>
    <rPh sb="0" eb="1">
      <t>ツチ</t>
    </rPh>
    <rPh sb="4" eb="5">
      <t>テ</t>
    </rPh>
    <rPh sb="8" eb="10">
      <t>カイタイ</t>
    </rPh>
    <phoneticPr fontId="3"/>
  </si>
  <si>
    <t>内部造作解体　住宅　床</t>
    <rPh sb="0" eb="2">
      <t>ナイブ</t>
    </rPh>
    <rPh sb="2" eb="4">
      <t>ゾウサク</t>
    </rPh>
    <rPh sb="4" eb="6">
      <t>カイタイ</t>
    </rPh>
    <rPh sb="7" eb="9">
      <t>ジュウタク</t>
    </rPh>
    <rPh sb="10" eb="11">
      <t>ユカ</t>
    </rPh>
    <phoneticPr fontId="3"/>
  </si>
  <si>
    <t>廃ﾌﾟﾗｽﾁｯｸ類　共</t>
    <rPh sb="0" eb="1">
      <t>ハイ</t>
    </rPh>
    <rPh sb="8" eb="9">
      <t>ルイ</t>
    </rPh>
    <rPh sb="10" eb="11">
      <t>トモ</t>
    </rPh>
    <phoneticPr fontId="3"/>
  </si>
  <si>
    <t>比重0.7未満　　　家財道具</t>
    <rPh sb="0" eb="2">
      <t>ヒジュウ</t>
    </rPh>
    <rPh sb="5" eb="7">
      <t>ミマン</t>
    </rPh>
    <phoneticPr fontId="3"/>
  </si>
  <si>
    <t>t</t>
    <phoneticPr fontId="3"/>
  </si>
  <si>
    <t>4ｔ車</t>
    <rPh sb="2" eb="3">
      <t>シャ</t>
    </rPh>
    <phoneticPr fontId="3"/>
  </si>
  <si>
    <t>長　　　　　（　ｍｍ　）</t>
    <phoneticPr fontId="3"/>
  </si>
  <si>
    <t>末口又巾厚　　　　（ｍｍ）</t>
    <phoneticPr fontId="3"/>
  </si>
  <si>
    <t>桧柱 　特一</t>
    <rPh sb="0" eb="1">
      <t>ヒノキ</t>
    </rPh>
    <rPh sb="1" eb="2">
      <t>ハシラ</t>
    </rPh>
    <phoneticPr fontId="3"/>
  </si>
  <si>
    <t>120*120</t>
    <phoneticPr fontId="3"/>
  </si>
  <si>
    <t>土台桧　特一</t>
    <rPh sb="0" eb="2">
      <t>ドダイ</t>
    </rPh>
    <rPh sb="2" eb="3">
      <t>ヒノキ</t>
    </rPh>
    <rPh sb="4" eb="5">
      <t>トク</t>
    </rPh>
    <rPh sb="5" eb="6">
      <t>イチ</t>
    </rPh>
    <phoneticPr fontId="3"/>
  </si>
  <si>
    <t>120*120</t>
    <phoneticPr fontId="3"/>
  </si>
  <si>
    <t>105*105</t>
    <phoneticPr fontId="3"/>
  </si>
  <si>
    <t>束柱桧　　特一　</t>
    <rPh sb="0" eb="1">
      <t>ツカ</t>
    </rPh>
    <rPh sb="1" eb="2">
      <t>ハシラ</t>
    </rPh>
    <rPh sb="2" eb="3">
      <t>ヒノキ</t>
    </rPh>
    <phoneticPr fontId="3"/>
  </si>
  <si>
    <t>90*90</t>
    <phoneticPr fontId="3"/>
  </si>
  <si>
    <t>根太桧　特一　</t>
    <rPh sb="0" eb="2">
      <t>ネダ</t>
    </rPh>
    <rPh sb="2" eb="3">
      <t>ヒノキ</t>
    </rPh>
    <phoneticPr fontId="3"/>
  </si>
  <si>
    <t>45*45</t>
    <phoneticPr fontId="3"/>
  </si>
  <si>
    <t>根太掛け 　桧特一</t>
    <rPh sb="0" eb="2">
      <t>ネダ</t>
    </rPh>
    <rPh sb="2" eb="3">
      <t>カ</t>
    </rPh>
    <rPh sb="6" eb="7">
      <t>ヒノキ</t>
    </rPh>
    <rPh sb="7" eb="8">
      <t>トク</t>
    </rPh>
    <rPh sb="8" eb="9">
      <t>イチ</t>
    </rPh>
    <phoneticPr fontId="3"/>
  </si>
  <si>
    <t>90*45</t>
    <phoneticPr fontId="3"/>
  </si>
  <si>
    <t>90*15</t>
    <phoneticPr fontId="3"/>
  </si>
  <si>
    <t>杉床板 特一</t>
    <rPh sb="0" eb="1">
      <t>スギ</t>
    </rPh>
    <rPh sb="1" eb="3">
      <t>ユカイタ</t>
    </rPh>
    <rPh sb="4" eb="5">
      <t>トク</t>
    </rPh>
    <rPh sb="5" eb="6">
      <t>イチ</t>
    </rPh>
    <phoneticPr fontId="3"/>
  </si>
  <si>
    <t>240*21</t>
    <phoneticPr fontId="3"/>
  </si>
  <si>
    <t>梁　　桧　</t>
    <rPh sb="0" eb="1">
      <t>ハリ</t>
    </rPh>
    <rPh sb="3" eb="4">
      <t>ヒノキ</t>
    </rPh>
    <phoneticPr fontId="3"/>
  </si>
  <si>
    <t>120*180</t>
    <phoneticPr fontId="3"/>
  </si>
  <si>
    <t>φ150</t>
    <phoneticPr fontId="3"/>
  </si>
  <si>
    <t>240*12</t>
    <phoneticPr fontId="3"/>
  </si>
  <si>
    <t>タルキ　桧特一</t>
    <rPh sb="4" eb="5">
      <t>ヒノキ</t>
    </rPh>
    <rPh sb="5" eb="6">
      <t>トク</t>
    </rPh>
    <rPh sb="6" eb="7">
      <t>イチ</t>
    </rPh>
    <phoneticPr fontId="3"/>
  </si>
  <si>
    <t>50*40</t>
    <phoneticPr fontId="3"/>
  </si>
  <si>
    <t>雲筋違　桧　上小</t>
    <rPh sb="0" eb="1">
      <t>クモ</t>
    </rPh>
    <rPh sb="1" eb="3">
      <t>スジカイ</t>
    </rPh>
    <rPh sb="4" eb="5">
      <t>ヒノキ</t>
    </rPh>
    <rPh sb="6" eb="8">
      <t>ジョウコ</t>
    </rPh>
    <phoneticPr fontId="3"/>
  </si>
  <si>
    <t>90*30</t>
    <phoneticPr fontId="3"/>
  </si>
  <si>
    <t>鼻かくし　杉　特一</t>
    <rPh sb="0" eb="1">
      <t>ハナ</t>
    </rPh>
    <rPh sb="5" eb="6">
      <t>スギ</t>
    </rPh>
    <rPh sb="7" eb="8">
      <t>トク</t>
    </rPh>
    <rPh sb="8" eb="9">
      <t>イチ</t>
    </rPh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</si>
  <si>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</si>
  <si>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18*15</t>
    <phoneticPr fontId="3"/>
  </si>
  <si>
    <t>300*21</t>
    <phoneticPr fontId="3"/>
  </si>
  <si>
    <t>45*18</t>
    <phoneticPr fontId="3"/>
  </si>
  <si>
    <t>240*12</t>
    <phoneticPr fontId="3"/>
  </si>
  <si>
    <t>杉皮　　化粧</t>
    <rPh sb="0" eb="1">
      <t>スギ</t>
    </rPh>
    <rPh sb="1" eb="2">
      <t>カワ</t>
    </rPh>
    <rPh sb="4" eb="6">
      <t>ケショウ</t>
    </rPh>
    <phoneticPr fontId="3"/>
  </si>
  <si>
    <t>杉皮　　屋根下地</t>
    <rPh sb="0" eb="1">
      <t>スギ</t>
    </rPh>
    <rPh sb="1" eb="2">
      <t>カワ</t>
    </rPh>
    <rPh sb="4" eb="6">
      <t>ヤネ</t>
    </rPh>
    <rPh sb="6" eb="8">
      <t>シタジ</t>
    </rPh>
    <phoneticPr fontId="3"/>
  </si>
  <si>
    <t>33*9</t>
    <phoneticPr fontId="3"/>
  </si>
  <si>
    <t>割竹　　</t>
    <rPh sb="0" eb="1">
      <t>ワリ</t>
    </rPh>
    <rPh sb="1" eb="2">
      <t>タケ</t>
    </rPh>
    <phoneticPr fontId="3"/>
  </si>
  <si>
    <t>庇腕木　桧上小　</t>
    <rPh sb="0" eb="1">
      <t>ヒサシ</t>
    </rPh>
    <rPh sb="1" eb="3">
      <t>ウデギ</t>
    </rPh>
    <rPh sb="4" eb="5">
      <t>ヒノキ</t>
    </rPh>
    <rPh sb="5" eb="7">
      <t>ジョウコ</t>
    </rPh>
    <phoneticPr fontId="3"/>
  </si>
  <si>
    <t>75*75</t>
    <phoneticPr fontId="3"/>
  </si>
  <si>
    <t>庇桁　桧　上小</t>
    <rPh sb="0" eb="1">
      <t>ヒサシ</t>
    </rPh>
    <rPh sb="1" eb="2">
      <t>ケタ</t>
    </rPh>
    <rPh sb="3" eb="4">
      <t>ヒノキ</t>
    </rPh>
    <rPh sb="5" eb="7">
      <t>ジョウコ</t>
    </rPh>
    <phoneticPr fontId="3"/>
  </si>
  <si>
    <t>35*75</t>
    <phoneticPr fontId="3"/>
  </si>
  <si>
    <t>庇板　桧　上小</t>
    <rPh sb="0" eb="1">
      <t>ヒサシ</t>
    </rPh>
    <rPh sb="1" eb="2">
      <t>イタ</t>
    </rPh>
    <rPh sb="3" eb="4">
      <t>ヒノキ</t>
    </rPh>
    <rPh sb="5" eb="7">
      <t>ジョウコ</t>
    </rPh>
    <phoneticPr fontId="3"/>
  </si>
  <si>
    <t>9*240</t>
    <phoneticPr fontId="3"/>
  </si>
  <si>
    <t>12*240</t>
    <phoneticPr fontId="3"/>
  </si>
  <si>
    <t>もち送り板　桧上小</t>
    <rPh sb="2" eb="3">
      <t>オク</t>
    </rPh>
    <rPh sb="4" eb="5">
      <t>イタ</t>
    </rPh>
    <rPh sb="6" eb="7">
      <t>ヒノキ</t>
    </rPh>
    <rPh sb="7" eb="9">
      <t>ジョウコ</t>
    </rPh>
    <phoneticPr fontId="3"/>
  </si>
  <si>
    <t>15*240</t>
    <phoneticPr fontId="3"/>
  </si>
  <si>
    <t>受け材　桧上小</t>
    <rPh sb="0" eb="1">
      <t>ウ</t>
    </rPh>
    <rPh sb="2" eb="3">
      <t>ザイ</t>
    </rPh>
    <rPh sb="4" eb="5">
      <t>ヒノキ</t>
    </rPh>
    <rPh sb="5" eb="7">
      <t>ジョウコ</t>
    </rPh>
    <phoneticPr fontId="3"/>
  </si>
  <si>
    <t>30*30</t>
    <phoneticPr fontId="3"/>
  </si>
  <si>
    <t>庇板押さえ桟木桧上小</t>
    <rPh sb="0" eb="1">
      <t>ヒサシ</t>
    </rPh>
    <rPh sb="1" eb="2">
      <t>イタ</t>
    </rPh>
    <rPh sb="2" eb="3">
      <t>オ</t>
    </rPh>
    <rPh sb="5" eb="7">
      <t>サンギ</t>
    </rPh>
    <rPh sb="7" eb="8">
      <t>ヒノキ</t>
    </rPh>
    <rPh sb="8" eb="10">
      <t>ジョウコ</t>
    </rPh>
    <phoneticPr fontId="3"/>
  </si>
  <si>
    <t>30*30</t>
    <phoneticPr fontId="3"/>
  </si>
  <si>
    <t>庇捨てタルキ　桧特一</t>
    <rPh sb="0" eb="1">
      <t>ヒサシ</t>
    </rPh>
    <rPh sb="1" eb="2">
      <t>ス</t>
    </rPh>
    <rPh sb="7" eb="8">
      <t>ヒノキ</t>
    </rPh>
    <rPh sb="8" eb="9">
      <t>トク</t>
    </rPh>
    <rPh sb="9" eb="10">
      <t>イチ</t>
    </rPh>
    <phoneticPr fontId="3"/>
  </si>
  <si>
    <t>18*18</t>
    <phoneticPr fontId="3"/>
  </si>
  <si>
    <t>水切り桧上小</t>
    <rPh sb="0" eb="2">
      <t>ミズキ</t>
    </rPh>
    <rPh sb="3" eb="4">
      <t>ヒノキ</t>
    </rPh>
    <rPh sb="4" eb="6">
      <t>ジョウコ</t>
    </rPh>
    <phoneticPr fontId="3"/>
  </si>
  <si>
    <t>150*45</t>
    <phoneticPr fontId="3"/>
  </si>
  <si>
    <t>庇破風　桧上小</t>
    <rPh sb="0" eb="1">
      <t>ヒサシ</t>
    </rPh>
    <rPh sb="1" eb="2">
      <t>ハ</t>
    </rPh>
    <rPh sb="2" eb="3">
      <t>フウ</t>
    </rPh>
    <rPh sb="4" eb="5">
      <t>ヒノキ</t>
    </rPh>
    <rPh sb="5" eb="7">
      <t>ジョウコ</t>
    </rPh>
    <phoneticPr fontId="3"/>
  </si>
  <si>
    <t>240*15</t>
    <phoneticPr fontId="3"/>
  </si>
  <si>
    <t>庇鼻隠し桧上小</t>
    <rPh sb="0" eb="1">
      <t>ヒサシ</t>
    </rPh>
    <rPh sb="1" eb="3">
      <t>ハナカク</t>
    </rPh>
    <rPh sb="4" eb="5">
      <t>ヒノキ</t>
    </rPh>
    <rPh sb="5" eb="7">
      <t>ジョウコ</t>
    </rPh>
    <phoneticPr fontId="3"/>
  </si>
  <si>
    <t>25*55</t>
    <phoneticPr fontId="3"/>
  </si>
  <si>
    <t>雨押さえ桧　上小</t>
    <rPh sb="0" eb="1">
      <t>アメ</t>
    </rPh>
    <rPh sb="1" eb="2">
      <t>オ</t>
    </rPh>
    <rPh sb="4" eb="5">
      <t>ヒノキ</t>
    </rPh>
    <rPh sb="6" eb="8">
      <t>ジョウコ</t>
    </rPh>
    <phoneticPr fontId="3"/>
  </si>
  <si>
    <t>代価　2</t>
    <rPh sb="0" eb="2">
      <t>ダイカ</t>
    </rPh>
    <phoneticPr fontId="3"/>
  </si>
  <si>
    <t>ダンパ―金物取り付け</t>
    <rPh sb="4" eb="6">
      <t>カナモノ</t>
    </rPh>
    <rPh sb="6" eb="7">
      <t>ト</t>
    </rPh>
    <rPh sb="8" eb="9">
      <t>ツ</t>
    </rPh>
    <phoneticPr fontId="3"/>
  </si>
  <si>
    <t>ｾｯﾄ</t>
    <phoneticPr fontId="3"/>
  </si>
  <si>
    <t>丸太梁取替え</t>
    <rPh sb="0" eb="2">
      <t>マルタ</t>
    </rPh>
    <rPh sb="2" eb="3">
      <t>ハリ</t>
    </rPh>
    <rPh sb="3" eb="4">
      <t>トリ</t>
    </rPh>
    <rPh sb="4" eb="5">
      <t>カ</t>
    </rPh>
    <phoneticPr fontId="3"/>
  </si>
  <si>
    <t>代価　4</t>
    <rPh sb="0" eb="2">
      <t>ダイカ</t>
    </rPh>
    <phoneticPr fontId="3"/>
  </si>
  <si>
    <t>瓦　施工費</t>
    <rPh sb="0" eb="1">
      <t>カワラ</t>
    </rPh>
    <rPh sb="2" eb="4">
      <t>セコウ</t>
    </rPh>
    <rPh sb="4" eb="5">
      <t>ヒ</t>
    </rPh>
    <phoneticPr fontId="3"/>
  </si>
  <si>
    <t>トラッククレーン　ｵﾍﾟﾚｰﾀ付　　　　</t>
    <rPh sb="15" eb="16">
      <t>ツキ</t>
    </rPh>
    <phoneticPr fontId="3"/>
  </si>
  <si>
    <t>ｱｽﾌｧﾙﾄﾙｰﾌｨﾝｸﾞ</t>
    <phoneticPr fontId="3"/>
  </si>
  <si>
    <t>㎡</t>
    <phoneticPr fontId="3"/>
  </si>
  <si>
    <t xml:space="preserve">数　　　　量　　　　計　　　算　　　表　　　　　　　　展示棟改修工事 </t>
    <rPh sb="0" eb="1">
      <t>スウ</t>
    </rPh>
    <rPh sb="5" eb="6">
      <t>リョウ</t>
    </rPh>
    <rPh sb="27" eb="29">
      <t>テンジ</t>
    </rPh>
    <rPh sb="29" eb="30">
      <t>トウ</t>
    </rPh>
    <rPh sb="30" eb="32">
      <t>カイシュウ</t>
    </rPh>
    <phoneticPr fontId="3"/>
  </si>
  <si>
    <t>+</t>
    <phoneticPr fontId="3"/>
  </si>
  <si>
    <t>＝</t>
    <phoneticPr fontId="3"/>
  </si>
  <si>
    <t>m</t>
    <phoneticPr fontId="3"/>
  </si>
  <si>
    <t>枠組み</t>
    <rPh sb="0" eb="2">
      <t>ワクグ</t>
    </rPh>
    <phoneticPr fontId="3"/>
  </si>
  <si>
    <t>×</t>
    <phoneticPr fontId="3"/>
  </si>
  <si>
    <t>×</t>
    <phoneticPr fontId="3"/>
  </si>
  <si>
    <t>＝</t>
    <phoneticPr fontId="3"/>
  </si>
  <si>
    <t>㎡</t>
    <phoneticPr fontId="3"/>
  </si>
  <si>
    <t>単管</t>
    <rPh sb="0" eb="2">
      <t>タンカン</t>
    </rPh>
    <phoneticPr fontId="3"/>
  </si>
  <si>
    <t>棚足場</t>
    <rPh sb="0" eb="1">
      <t>タナ</t>
    </rPh>
    <rPh sb="1" eb="3">
      <t>アシバ</t>
    </rPh>
    <phoneticPr fontId="3"/>
  </si>
  <si>
    <t>+</t>
    <phoneticPr fontId="3"/>
  </si>
  <si>
    <t>×</t>
    <phoneticPr fontId="3"/>
  </si>
  <si>
    <t>＝</t>
    <phoneticPr fontId="3"/>
  </si>
  <si>
    <t>=</t>
    <phoneticPr fontId="3"/>
  </si>
  <si>
    <t>D13</t>
    <phoneticPr fontId="3"/>
  </si>
  <si>
    <t>D10</t>
    <phoneticPr fontId="3"/>
  </si>
  <si>
    <t>÷</t>
    <phoneticPr fontId="3"/>
  </si>
  <si>
    <t>+</t>
    <phoneticPr fontId="3"/>
  </si>
  <si>
    <t>ｋｇ</t>
    <phoneticPr fontId="3"/>
  </si>
  <si>
    <t>残土</t>
    <rPh sb="0" eb="2">
      <t>ザンド</t>
    </rPh>
    <phoneticPr fontId="3"/>
  </si>
  <si>
    <t>＝</t>
    <phoneticPr fontId="3"/>
  </si>
  <si>
    <t>-</t>
    <phoneticPr fontId="3"/>
  </si>
  <si>
    <t>＝</t>
    <phoneticPr fontId="3"/>
  </si>
  <si>
    <t>棟しっくい</t>
    <rPh sb="0" eb="1">
      <t>ムネ</t>
    </rPh>
    <phoneticPr fontId="3"/>
  </si>
  <si>
    <t>たて</t>
    <phoneticPr fontId="3"/>
  </si>
  <si>
    <t>庇銅版</t>
    <rPh sb="0" eb="1">
      <t>ヒサシ</t>
    </rPh>
    <rPh sb="1" eb="3">
      <t>ドウバン</t>
    </rPh>
    <phoneticPr fontId="3"/>
  </si>
  <si>
    <t>入口</t>
    <rPh sb="0" eb="2">
      <t>イリグチ</t>
    </rPh>
    <phoneticPr fontId="3"/>
  </si>
  <si>
    <t>窓　　上</t>
    <rPh sb="0" eb="1">
      <t>マド</t>
    </rPh>
    <rPh sb="3" eb="4">
      <t>ウエ</t>
    </rPh>
    <phoneticPr fontId="3"/>
  </si>
  <si>
    <t>２ヵ所</t>
    <rPh sb="2" eb="3">
      <t>ショ</t>
    </rPh>
    <phoneticPr fontId="3"/>
  </si>
  <si>
    <t>-</t>
    <phoneticPr fontId="3"/>
  </si>
  <si>
    <t>入口引き戸面積</t>
    <rPh sb="0" eb="2">
      <t>イリグチ</t>
    </rPh>
    <rPh sb="2" eb="3">
      <t>ヒ</t>
    </rPh>
    <rPh sb="4" eb="5">
      <t>ド</t>
    </rPh>
    <rPh sb="5" eb="7">
      <t>メンセキ</t>
    </rPh>
    <phoneticPr fontId="3"/>
  </si>
  <si>
    <t>まぐさ　入口</t>
    <rPh sb="4" eb="6">
      <t>イリグチ</t>
    </rPh>
    <phoneticPr fontId="3"/>
  </si>
  <si>
    <t>窓まぐさ</t>
    <rPh sb="0" eb="1">
      <t>マド</t>
    </rPh>
    <phoneticPr fontId="3"/>
  </si>
  <si>
    <t>虫籠　5本</t>
    <rPh sb="0" eb="2">
      <t>ムシカゴ</t>
    </rPh>
    <rPh sb="4" eb="5">
      <t>ホン</t>
    </rPh>
    <phoneticPr fontId="3"/>
  </si>
  <si>
    <t>×</t>
    <phoneticPr fontId="3"/>
  </si>
  <si>
    <t>下窓横桟含む</t>
    <rPh sb="0" eb="1">
      <t>シタ</t>
    </rPh>
    <rPh sb="1" eb="2">
      <t>マド</t>
    </rPh>
    <rPh sb="2" eb="3">
      <t>ヨコ</t>
    </rPh>
    <rPh sb="3" eb="4">
      <t>サン</t>
    </rPh>
    <rPh sb="4" eb="5">
      <t>フク</t>
    </rPh>
    <phoneticPr fontId="3"/>
  </si>
  <si>
    <t>鼻隠し</t>
    <rPh sb="0" eb="2">
      <t>ハナカク</t>
    </rPh>
    <phoneticPr fontId="3"/>
  </si>
  <si>
    <t>外壁下地</t>
    <rPh sb="0" eb="2">
      <t>ガイヘキ</t>
    </rPh>
    <rPh sb="2" eb="4">
      <t>シタジ</t>
    </rPh>
    <phoneticPr fontId="3"/>
  </si>
  <si>
    <t>補修</t>
    <rPh sb="0" eb="2">
      <t>ホシュウ</t>
    </rPh>
    <phoneticPr fontId="3"/>
  </si>
  <si>
    <t>梁取り替え部分等</t>
    <rPh sb="0" eb="1">
      <t>ハリ</t>
    </rPh>
    <rPh sb="1" eb="2">
      <t>ト</t>
    </rPh>
    <rPh sb="3" eb="4">
      <t>カ</t>
    </rPh>
    <rPh sb="5" eb="7">
      <t>ブブン</t>
    </rPh>
    <rPh sb="7" eb="8">
      <t>トウ</t>
    </rPh>
    <phoneticPr fontId="3"/>
  </si>
  <si>
    <t>荒壁補修部分</t>
    <rPh sb="0" eb="2">
      <t>アラカベ</t>
    </rPh>
    <rPh sb="2" eb="4">
      <t>ホシュウ</t>
    </rPh>
    <rPh sb="4" eb="6">
      <t>ブブン</t>
    </rPh>
    <phoneticPr fontId="3"/>
  </si>
  <si>
    <t>北、南</t>
    <rPh sb="0" eb="1">
      <t>キタ</t>
    </rPh>
    <rPh sb="2" eb="3">
      <t>ミナミ</t>
    </rPh>
    <phoneticPr fontId="3"/>
  </si>
  <si>
    <t>×</t>
    <phoneticPr fontId="3"/>
  </si>
  <si>
    <t>＝</t>
    <phoneticPr fontId="3"/>
  </si>
  <si>
    <t>窓</t>
    <rPh sb="0" eb="1">
      <t>マド</t>
    </rPh>
    <phoneticPr fontId="3"/>
  </si>
  <si>
    <t>×</t>
    <phoneticPr fontId="3"/>
  </si>
  <si>
    <t>＝</t>
    <phoneticPr fontId="3"/>
  </si>
  <si>
    <t>西、東</t>
    <rPh sb="0" eb="1">
      <t>ニシ</t>
    </rPh>
    <rPh sb="2" eb="3">
      <t>ヒガシ</t>
    </rPh>
    <phoneticPr fontId="3"/>
  </si>
  <si>
    <t>入口、杉皮</t>
    <rPh sb="0" eb="2">
      <t>イリグチ</t>
    </rPh>
    <rPh sb="3" eb="5">
      <t>スギカワ</t>
    </rPh>
    <phoneticPr fontId="3"/>
  </si>
  <si>
    <t>杉皮面積</t>
    <rPh sb="0" eb="2">
      <t>スギカワ</t>
    </rPh>
    <rPh sb="2" eb="4">
      <t>メンセキ</t>
    </rPh>
    <phoneticPr fontId="3"/>
  </si>
  <si>
    <t>6.83*1.6</t>
    <phoneticPr fontId="3"/>
  </si>
  <si>
    <t>破風、鼻隠し</t>
    <rPh sb="0" eb="2">
      <t>ハフ</t>
    </rPh>
    <rPh sb="3" eb="5">
      <t>ハナカク</t>
    </rPh>
    <phoneticPr fontId="3"/>
  </si>
  <si>
    <t>凹凸分</t>
    <rPh sb="0" eb="2">
      <t>オウトツ</t>
    </rPh>
    <rPh sb="2" eb="3">
      <t>ブン</t>
    </rPh>
    <phoneticPr fontId="3"/>
  </si>
  <si>
    <t>板庇</t>
    <rPh sb="0" eb="1">
      <t>イタ</t>
    </rPh>
    <rPh sb="1" eb="2">
      <t>ヒサシ</t>
    </rPh>
    <phoneticPr fontId="3"/>
  </si>
  <si>
    <t>タルキ</t>
    <phoneticPr fontId="3"/>
  </si>
  <si>
    <t>タルキ表面積</t>
    <rPh sb="3" eb="5">
      <t>ヒョウメン</t>
    </rPh>
    <rPh sb="5" eb="6">
      <t>セキ</t>
    </rPh>
    <phoneticPr fontId="3"/>
  </si>
  <si>
    <t>桁</t>
    <rPh sb="0" eb="1">
      <t>ケタ</t>
    </rPh>
    <phoneticPr fontId="3"/>
  </si>
  <si>
    <t>×</t>
    <phoneticPr fontId="3"/>
  </si>
  <si>
    <t>＝</t>
    <phoneticPr fontId="3"/>
  </si>
  <si>
    <t>桁表面積</t>
    <rPh sb="0" eb="1">
      <t>ケタ</t>
    </rPh>
    <rPh sb="1" eb="4">
      <t>ヒョウメンセキ</t>
    </rPh>
    <phoneticPr fontId="3"/>
  </si>
  <si>
    <t>×</t>
    <phoneticPr fontId="3"/>
  </si>
  <si>
    <t>＝</t>
    <phoneticPr fontId="3"/>
  </si>
  <si>
    <t>×</t>
    <phoneticPr fontId="3"/>
  </si>
  <si>
    <t>もち送り</t>
    <rPh sb="2" eb="3">
      <t>オク</t>
    </rPh>
    <phoneticPr fontId="3"/>
  </si>
  <si>
    <t>受け材</t>
    <rPh sb="0" eb="1">
      <t>ウ</t>
    </rPh>
    <rPh sb="2" eb="3">
      <t>ザイ</t>
    </rPh>
    <phoneticPr fontId="3"/>
  </si>
  <si>
    <t>梁</t>
    <rPh sb="0" eb="1">
      <t>ハリ</t>
    </rPh>
    <phoneticPr fontId="3"/>
  </si>
  <si>
    <t>ダンパー</t>
    <phoneticPr fontId="3"/>
  </si>
  <si>
    <t>金物</t>
    <rPh sb="0" eb="2">
      <t>カナモノ</t>
    </rPh>
    <phoneticPr fontId="3"/>
  </si>
  <si>
    <t>窓金網</t>
    <rPh sb="0" eb="1">
      <t>マド</t>
    </rPh>
    <rPh sb="1" eb="3">
      <t>カナアミ</t>
    </rPh>
    <phoneticPr fontId="3"/>
  </si>
  <si>
    <t>ピクチュアレール</t>
    <phoneticPr fontId="3"/>
  </si>
  <si>
    <t>ｋN</t>
    <phoneticPr fontId="3"/>
  </si>
  <si>
    <t>瓦ｋN/㎡</t>
    <rPh sb="0" eb="1">
      <t>カワラ</t>
    </rPh>
    <phoneticPr fontId="3"/>
  </si>
  <si>
    <t>600ｋｇ/㎥</t>
    <phoneticPr fontId="3"/>
  </si>
  <si>
    <t>処分</t>
    <rPh sb="0" eb="2">
      <t>ショブン</t>
    </rPh>
    <phoneticPr fontId="3"/>
  </si>
  <si>
    <t>中央</t>
    <rPh sb="0" eb="2">
      <t>チュウオウ</t>
    </rPh>
    <phoneticPr fontId="3"/>
  </si>
  <si>
    <t>×</t>
    <phoneticPr fontId="3"/>
  </si>
  <si>
    <t>端</t>
    <rPh sb="0" eb="1">
      <t>ハシ</t>
    </rPh>
    <phoneticPr fontId="3"/>
  </si>
  <si>
    <t>+</t>
    <phoneticPr fontId="3"/>
  </si>
  <si>
    <t>ガラスくず及び陶磁器類</t>
    <rPh sb="5" eb="6">
      <t>オヨ</t>
    </rPh>
    <rPh sb="7" eb="10">
      <t>トウジキ</t>
    </rPh>
    <rPh sb="10" eb="11">
      <t>ルイ</t>
    </rPh>
    <phoneticPr fontId="3"/>
  </si>
  <si>
    <t>がれき類</t>
    <rPh sb="3" eb="4">
      <t>ルイ</t>
    </rPh>
    <phoneticPr fontId="3"/>
  </si>
  <si>
    <t>ｱﾙﾐ屑</t>
    <rPh sb="3" eb="4">
      <t>クズ</t>
    </rPh>
    <phoneticPr fontId="3"/>
  </si>
  <si>
    <t>処分合計</t>
    <rPh sb="0" eb="2">
      <t>ショブン</t>
    </rPh>
    <rPh sb="2" eb="4">
      <t>ゴウケイ</t>
    </rPh>
    <phoneticPr fontId="3"/>
  </si>
  <si>
    <t>÷</t>
    <phoneticPr fontId="3"/>
  </si>
  <si>
    <t>=</t>
    <phoneticPr fontId="3"/>
  </si>
  <si>
    <t>=</t>
    <phoneticPr fontId="3"/>
  </si>
  <si>
    <t>÷</t>
    <phoneticPr fontId="3"/>
  </si>
  <si>
    <t>　　　解体工事</t>
    <rPh sb="3" eb="5">
      <t>カイタイ</t>
    </rPh>
    <rPh sb="5" eb="7">
      <t>コウジ</t>
    </rPh>
    <phoneticPr fontId="3"/>
  </si>
  <si>
    <t>解体工事</t>
    <rPh sb="0" eb="2">
      <t>カイタイ</t>
    </rPh>
    <rPh sb="2" eb="4">
      <t>コウジ</t>
    </rPh>
    <phoneticPr fontId="3"/>
  </si>
  <si>
    <t>外部養生シート張</t>
    <rPh sb="0" eb="2">
      <t>ガイブ</t>
    </rPh>
    <rPh sb="2" eb="4">
      <t>ヨウジョウ</t>
    </rPh>
    <rPh sb="7" eb="8">
      <t>バリ</t>
    </rPh>
    <phoneticPr fontId="3"/>
  </si>
  <si>
    <t>トラッククレーン</t>
    <phoneticPr fontId="3"/>
  </si>
  <si>
    <t>4.9ｔ　　オペレーター付き</t>
    <rPh sb="12" eb="13">
      <t>ツ</t>
    </rPh>
    <phoneticPr fontId="3"/>
  </si>
  <si>
    <t>1　の小　　計</t>
    <rPh sb="3" eb="7">
      <t>ショウケイ</t>
    </rPh>
    <phoneticPr fontId="3"/>
  </si>
  <si>
    <t>設備類撤去</t>
    <rPh sb="0" eb="2">
      <t>セツビ</t>
    </rPh>
    <rPh sb="2" eb="3">
      <t>ルイ</t>
    </rPh>
    <rPh sb="3" eb="5">
      <t>テッキョ</t>
    </rPh>
    <phoneticPr fontId="3"/>
  </si>
  <si>
    <t>人</t>
    <rPh sb="0" eb="1">
      <t>ニン</t>
    </rPh>
    <phoneticPr fontId="3"/>
  </si>
  <si>
    <t>上家解体　内部造作含む</t>
    <rPh sb="0" eb="1">
      <t>ウエ</t>
    </rPh>
    <rPh sb="1" eb="2">
      <t>イエ</t>
    </rPh>
    <rPh sb="2" eb="4">
      <t>カイタイ</t>
    </rPh>
    <rPh sb="5" eb="7">
      <t>ナイブ</t>
    </rPh>
    <rPh sb="7" eb="9">
      <t>ゾウサク</t>
    </rPh>
    <rPh sb="9" eb="10">
      <t>フク</t>
    </rPh>
    <phoneticPr fontId="3"/>
  </si>
  <si>
    <t>てこわし併用機械解体</t>
    <rPh sb="4" eb="6">
      <t>ヘイヨウ</t>
    </rPh>
    <rPh sb="6" eb="8">
      <t>キカイ</t>
    </rPh>
    <rPh sb="8" eb="10">
      <t>カイタイ</t>
    </rPh>
    <phoneticPr fontId="3"/>
  </si>
  <si>
    <t>㎡</t>
    <phoneticPr fontId="3"/>
  </si>
  <si>
    <t>基礎ｺﾝｸﾘｰﾄ解体　撤去、地ならし</t>
    <rPh sb="0" eb="2">
      <t>キソ</t>
    </rPh>
    <rPh sb="8" eb="10">
      <t>カイタイ</t>
    </rPh>
    <rPh sb="11" eb="13">
      <t>テッキョ</t>
    </rPh>
    <rPh sb="14" eb="15">
      <t>ジ</t>
    </rPh>
    <phoneticPr fontId="3"/>
  </si>
  <si>
    <t>無筋　　てこわし併用機械解体</t>
    <rPh sb="0" eb="1">
      <t>ム</t>
    </rPh>
    <rPh sb="1" eb="2">
      <t>キン</t>
    </rPh>
    <rPh sb="8" eb="10">
      <t>ヘイヨウ</t>
    </rPh>
    <rPh sb="10" eb="12">
      <t>キカイ</t>
    </rPh>
    <rPh sb="12" eb="14">
      <t>カイタイ</t>
    </rPh>
    <phoneticPr fontId="3"/>
  </si>
  <si>
    <t>土間コンクリート解体</t>
    <rPh sb="0" eb="2">
      <t>ドマ</t>
    </rPh>
    <rPh sb="8" eb="10">
      <t>カイタイ</t>
    </rPh>
    <phoneticPr fontId="3"/>
  </si>
  <si>
    <t>厚100ｍｍ～150ｍｍ、圧砕機・大型ハンドブレーカー併用</t>
    <rPh sb="0" eb="1">
      <t>アツ</t>
    </rPh>
    <rPh sb="13" eb="16">
      <t>アッサイキ</t>
    </rPh>
    <rPh sb="17" eb="19">
      <t>オオガタ</t>
    </rPh>
    <rPh sb="27" eb="29">
      <t>ヘイヨウ</t>
    </rPh>
    <phoneticPr fontId="3"/>
  </si>
  <si>
    <t>㎥</t>
    <phoneticPr fontId="3"/>
  </si>
  <si>
    <t>分別費</t>
    <rPh sb="0" eb="2">
      <t>フンベツ</t>
    </rPh>
    <rPh sb="2" eb="3">
      <t>ヒ</t>
    </rPh>
    <phoneticPr fontId="3"/>
  </si>
  <si>
    <t>浄化槽清掃</t>
    <rPh sb="0" eb="3">
      <t>ジョウカソウ</t>
    </rPh>
    <rPh sb="3" eb="5">
      <t>セイソウ</t>
    </rPh>
    <phoneticPr fontId="3"/>
  </si>
  <si>
    <t>10㎥以下</t>
    <rPh sb="3" eb="5">
      <t>イカ</t>
    </rPh>
    <phoneticPr fontId="3"/>
  </si>
  <si>
    <t>浄化槽解体撤去</t>
    <rPh sb="0" eb="3">
      <t>ジョウカソウ</t>
    </rPh>
    <rPh sb="3" eb="4">
      <t>カイ</t>
    </rPh>
    <rPh sb="4" eb="5">
      <t>タイ</t>
    </rPh>
    <rPh sb="5" eb="7">
      <t>テッキョ</t>
    </rPh>
    <phoneticPr fontId="3"/>
  </si>
  <si>
    <t>RＣ造建物基礎同等</t>
    <rPh sb="2" eb="3">
      <t>ゾウ</t>
    </rPh>
    <rPh sb="3" eb="5">
      <t>タテモノ</t>
    </rPh>
    <rPh sb="5" eb="7">
      <t>キソ</t>
    </rPh>
    <rPh sb="7" eb="9">
      <t>ドウトウ</t>
    </rPh>
    <phoneticPr fontId="3"/>
  </si>
  <si>
    <t>家電撤去</t>
    <rPh sb="0" eb="2">
      <t>カデン</t>
    </rPh>
    <rPh sb="2" eb="4">
      <t>テッキョ</t>
    </rPh>
    <phoneticPr fontId="3"/>
  </si>
  <si>
    <t>エアコン、冷蔵庫、洗濯機</t>
    <rPh sb="5" eb="8">
      <t>レイゾウコ</t>
    </rPh>
    <rPh sb="9" eb="11">
      <t>センタク</t>
    </rPh>
    <rPh sb="11" eb="12">
      <t>キ</t>
    </rPh>
    <phoneticPr fontId="3"/>
  </si>
  <si>
    <t>2　の小　　計</t>
    <rPh sb="3" eb="7">
      <t>ショウケイ</t>
    </rPh>
    <phoneticPr fontId="3"/>
  </si>
  <si>
    <t>廃プラスチック類　</t>
    <rPh sb="0" eb="1">
      <t>ハイ</t>
    </rPh>
    <rPh sb="7" eb="8">
      <t>ルイ</t>
    </rPh>
    <phoneticPr fontId="3"/>
  </si>
  <si>
    <t>ｔ</t>
    <phoneticPr fontId="3"/>
  </si>
  <si>
    <t>保温材以外</t>
    <rPh sb="0" eb="2">
      <t>ホオン</t>
    </rPh>
    <rPh sb="2" eb="3">
      <t>ザイ</t>
    </rPh>
    <rPh sb="3" eb="5">
      <t>イガイ</t>
    </rPh>
    <phoneticPr fontId="3"/>
  </si>
  <si>
    <t>保温材</t>
    <rPh sb="0" eb="2">
      <t>ホオン</t>
    </rPh>
    <rPh sb="2" eb="3">
      <t>ザイ</t>
    </rPh>
    <phoneticPr fontId="3"/>
  </si>
  <si>
    <t>金属くず</t>
    <rPh sb="0" eb="2">
      <t>キンゾク</t>
    </rPh>
    <phoneticPr fontId="3"/>
  </si>
  <si>
    <t>ブリキ等</t>
    <rPh sb="3" eb="4">
      <t>トウ</t>
    </rPh>
    <phoneticPr fontId="3"/>
  </si>
  <si>
    <t>瓦、ｺﾝｸﾘｰﾄｶﾞﾗ、ﾀｲﾙなど</t>
    <rPh sb="0" eb="1">
      <t>カワラ</t>
    </rPh>
    <phoneticPr fontId="3"/>
  </si>
  <si>
    <t>ステンレスくず</t>
    <phoneticPr fontId="3"/>
  </si>
  <si>
    <t>ＳＵＳ304　程度</t>
    <rPh sb="7" eb="9">
      <t>テイド</t>
    </rPh>
    <phoneticPr fontId="3"/>
  </si>
  <si>
    <t>ｋｇ</t>
    <phoneticPr fontId="3"/>
  </si>
  <si>
    <t>アルミくず</t>
    <phoneticPr fontId="3"/>
  </si>
  <si>
    <t>込みがら</t>
    <rPh sb="0" eb="1">
      <t>コ</t>
    </rPh>
    <phoneticPr fontId="3"/>
  </si>
  <si>
    <t>kg</t>
    <phoneticPr fontId="3"/>
  </si>
  <si>
    <t>鉄くず</t>
    <rPh sb="0" eb="1">
      <t>テツ</t>
    </rPh>
    <phoneticPr fontId="3"/>
  </si>
  <si>
    <t>ヘビーH1(鉄パイプ)</t>
    <rPh sb="6" eb="7">
      <t>テツ</t>
    </rPh>
    <phoneticPr fontId="3"/>
  </si>
  <si>
    <t>t</t>
    <phoneticPr fontId="3"/>
  </si>
  <si>
    <t>タタミ</t>
    <phoneticPr fontId="3"/>
  </si>
  <si>
    <t>発生材運搬</t>
    <rPh sb="0" eb="2">
      <t>ハッセイ</t>
    </rPh>
    <rPh sb="2" eb="3">
      <t>ザイ</t>
    </rPh>
    <rPh sb="3" eb="5">
      <t>ウンパン</t>
    </rPh>
    <phoneticPr fontId="3"/>
  </si>
  <si>
    <t>4tダンプ</t>
    <phoneticPr fontId="3"/>
  </si>
  <si>
    <t>　　　　　　　　　　E　の　小　　計</t>
    <rPh sb="14" eb="18">
      <t>ショウケイ</t>
    </rPh>
    <phoneticPr fontId="3"/>
  </si>
  <si>
    <t>数　　　　量　　　　計　　　　算　　　　表　　　（関の山車会館伝承活動棟及び展示棟改修工事） 解体</t>
    <rPh sb="0" eb="1">
      <t>カズ</t>
    </rPh>
    <rPh sb="5" eb="6">
      <t>リョウ</t>
    </rPh>
    <rPh sb="10" eb="11">
      <t>ケイ</t>
    </rPh>
    <rPh sb="15" eb="16">
      <t>サン</t>
    </rPh>
    <rPh sb="20" eb="21">
      <t>ヒョウ</t>
    </rPh>
    <rPh sb="25" eb="26">
      <t>セキ</t>
    </rPh>
    <rPh sb="27" eb="29">
      <t>ダシ</t>
    </rPh>
    <rPh sb="29" eb="31">
      <t>カイカン</t>
    </rPh>
    <rPh sb="31" eb="33">
      <t>デンショウ</t>
    </rPh>
    <rPh sb="33" eb="35">
      <t>カツドウ</t>
    </rPh>
    <rPh sb="35" eb="36">
      <t>トウ</t>
    </rPh>
    <rPh sb="36" eb="37">
      <t>オヨ</t>
    </rPh>
    <rPh sb="38" eb="40">
      <t>テンジ</t>
    </rPh>
    <rPh sb="40" eb="41">
      <t>トウ</t>
    </rPh>
    <rPh sb="41" eb="43">
      <t>カイシュウ</t>
    </rPh>
    <rPh sb="43" eb="45">
      <t>コウジ</t>
    </rPh>
    <rPh sb="47" eb="48">
      <t>カイ</t>
    </rPh>
    <rPh sb="48" eb="49">
      <t>タイ</t>
    </rPh>
    <phoneticPr fontId="3"/>
  </si>
  <si>
    <t>直接仮設</t>
    <rPh sb="0" eb="2">
      <t>チョクセツ</t>
    </rPh>
    <rPh sb="2" eb="4">
      <t>カセツ</t>
    </rPh>
    <phoneticPr fontId="3"/>
  </si>
  <si>
    <t>建築面積</t>
    <rPh sb="0" eb="2">
      <t>ケンチク</t>
    </rPh>
    <rPh sb="2" eb="4">
      <t>メンセキ</t>
    </rPh>
    <phoneticPr fontId="3"/>
  </si>
  <si>
    <t>床面積共</t>
    <rPh sb="0" eb="3">
      <t>ユカメンセキ</t>
    </rPh>
    <rPh sb="3" eb="4">
      <t>トモ</t>
    </rPh>
    <phoneticPr fontId="3"/>
  </si>
  <si>
    <t>×</t>
    <phoneticPr fontId="3"/>
  </si>
  <si>
    <t>＝</t>
    <phoneticPr fontId="3"/>
  </si>
  <si>
    <t>㎡</t>
    <phoneticPr fontId="3"/>
  </si>
  <si>
    <t>外部養生ｼｰﾄ</t>
    <rPh sb="0" eb="2">
      <t>ガイブ</t>
    </rPh>
    <rPh sb="2" eb="4">
      <t>ヨウジョウ</t>
    </rPh>
    <phoneticPr fontId="3"/>
  </si>
  <si>
    <t>+</t>
    <phoneticPr fontId="3"/>
  </si>
  <si>
    <t>×</t>
    <phoneticPr fontId="3"/>
  </si>
  <si>
    <t>＝</t>
    <phoneticPr fontId="3"/>
  </si>
  <si>
    <t>ｺﾝｸﾘｰﾄ</t>
    <phoneticPr fontId="3"/>
  </si>
  <si>
    <t>ベース、立ち上がり共</t>
    <rPh sb="4" eb="5">
      <t>タ</t>
    </rPh>
    <rPh sb="6" eb="7">
      <t>ア</t>
    </rPh>
    <rPh sb="9" eb="10">
      <t>トモ</t>
    </rPh>
    <phoneticPr fontId="3"/>
  </si>
  <si>
    <t>+</t>
    <phoneticPr fontId="3"/>
  </si>
  <si>
    <t>㎥</t>
    <phoneticPr fontId="3"/>
  </si>
  <si>
    <t>CB基礎　ベース共</t>
    <rPh sb="2" eb="4">
      <t>キソ</t>
    </rPh>
    <rPh sb="8" eb="9">
      <t>トモ</t>
    </rPh>
    <phoneticPr fontId="3"/>
  </si>
  <si>
    <t>+</t>
    <phoneticPr fontId="3"/>
  </si>
  <si>
    <t>=</t>
    <phoneticPr fontId="3"/>
  </si>
  <si>
    <t>×</t>
    <phoneticPr fontId="3"/>
  </si>
  <si>
    <t>*</t>
    <phoneticPr fontId="3"/>
  </si>
  <si>
    <t>㎥</t>
    <phoneticPr fontId="3"/>
  </si>
  <si>
    <t>土間ｺﾝｸﾘーﾄ</t>
    <rPh sb="0" eb="2">
      <t>ドマ</t>
    </rPh>
    <phoneticPr fontId="3"/>
  </si>
  <si>
    <t>×</t>
    <phoneticPr fontId="3"/>
  </si>
  <si>
    <t>＝</t>
    <phoneticPr fontId="3"/>
  </si>
  <si>
    <t>=</t>
    <phoneticPr fontId="3"/>
  </si>
  <si>
    <t>桝</t>
    <rPh sb="0" eb="1">
      <t>マス</t>
    </rPh>
    <phoneticPr fontId="3"/>
  </si>
  <si>
    <t>300□Ｄ300</t>
    <phoneticPr fontId="3"/>
  </si>
  <si>
    <t>㎥</t>
    <phoneticPr fontId="3"/>
  </si>
  <si>
    <t>450□Ｄ400</t>
    <phoneticPr fontId="3"/>
  </si>
  <si>
    <t>コンクリート</t>
    <phoneticPr fontId="3"/>
  </si>
  <si>
    <t>ｋN</t>
    <phoneticPr fontId="3"/>
  </si>
  <si>
    <t>/</t>
    <phoneticPr fontId="3"/>
  </si>
  <si>
    <t>=</t>
    <phoneticPr fontId="3"/>
  </si>
  <si>
    <t>t</t>
    <phoneticPr fontId="3"/>
  </si>
  <si>
    <t>⑤</t>
  </si>
  <si>
    <t>各床面積</t>
    <rPh sb="0" eb="1">
      <t>カク</t>
    </rPh>
    <rPh sb="1" eb="2">
      <t>ユカ</t>
    </rPh>
    <rPh sb="2" eb="4">
      <t>メンセキ</t>
    </rPh>
    <phoneticPr fontId="3"/>
  </si>
  <si>
    <t>洋室1</t>
    <rPh sb="0" eb="2">
      <t>ヨウシツ</t>
    </rPh>
    <phoneticPr fontId="3"/>
  </si>
  <si>
    <t>洋室2</t>
    <rPh sb="0" eb="2">
      <t>ヨウシツ</t>
    </rPh>
    <phoneticPr fontId="3"/>
  </si>
  <si>
    <t>和室</t>
    <rPh sb="0" eb="2">
      <t>ワシツ</t>
    </rPh>
    <phoneticPr fontId="3"/>
  </si>
  <si>
    <t>×</t>
    <phoneticPr fontId="3"/>
  </si>
  <si>
    <t>＝</t>
    <phoneticPr fontId="3"/>
  </si>
  <si>
    <t>㎡</t>
    <phoneticPr fontId="3"/>
  </si>
  <si>
    <t>台所</t>
    <rPh sb="0" eb="2">
      <t>ダイドコロ</t>
    </rPh>
    <phoneticPr fontId="3"/>
  </si>
  <si>
    <t>×</t>
    <phoneticPr fontId="3"/>
  </si>
  <si>
    <t>＝</t>
    <phoneticPr fontId="3"/>
  </si>
  <si>
    <t>㎡</t>
    <phoneticPr fontId="3"/>
  </si>
  <si>
    <t>浴室</t>
    <rPh sb="0" eb="2">
      <t>ヨクシツ</t>
    </rPh>
    <phoneticPr fontId="3"/>
  </si>
  <si>
    <t>洗面</t>
    <rPh sb="0" eb="2">
      <t>センメン</t>
    </rPh>
    <phoneticPr fontId="3"/>
  </si>
  <si>
    <t>廊下</t>
    <rPh sb="0" eb="2">
      <t>ロウカ</t>
    </rPh>
    <phoneticPr fontId="3"/>
  </si>
  <si>
    <t>×</t>
    <phoneticPr fontId="3"/>
  </si>
  <si>
    <t>＝</t>
    <phoneticPr fontId="3"/>
  </si>
  <si>
    <t>㎡</t>
    <phoneticPr fontId="3"/>
  </si>
  <si>
    <t>トイレ</t>
    <phoneticPr fontId="3"/>
  </si>
  <si>
    <t>見付面積</t>
    <rPh sb="0" eb="2">
      <t>ミツ</t>
    </rPh>
    <rPh sb="2" eb="4">
      <t>メンセキ</t>
    </rPh>
    <phoneticPr fontId="3"/>
  </si>
  <si>
    <t>建具面積</t>
    <rPh sb="0" eb="2">
      <t>タテグ</t>
    </rPh>
    <rPh sb="2" eb="4">
      <t>メンセキ</t>
    </rPh>
    <phoneticPr fontId="3"/>
  </si>
  <si>
    <t>洋室1サッシ</t>
    <rPh sb="0" eb="2">
      <t>ヨウシツ</t>
    </rPh>
    <phoneticPr fontId="3"/>
  </si>
  <si>
    <t>洋室2サッシ</t>
    <rPh sb="0" eb="2">
      <t>ヨウシツ</t>
    </rPh>
    <phoneticPr fontId="3"/>
  </si>
  <si>
    <t>和室サッシ</t>
    <rPh sb="0" eb="2">
      <t>ワシツ</t>
    </rPh>
    <phoneticPr fontId="3"/>
  </si>
  <si>
    <t>台所サッシ</t>
    <rPh sb="0" eb="2">
      <t>ダイドコロ</t>
    </rPh>
    <phoneticPr fontId="3"/>
  </si>
  <si>
    <t>土間サッシ</t>
    <rPh sb="0" eb="2">
      <t>ドマ</t>
    </rPh>
    <phoneticPr fontId="3"/>
  </si>
  <si>
    <t>浴室サッシ</t>
    <rPh sb="0" eb="2">
      <t>ヨクシツ</t>
    </rPh>
    <phoneticPr fontId="3"/>
  </si>
  <si>
    <t>洗面サッシ</t>
    <rPh sb="0" eb="2">
      <t>センメン</t>
    </rPh>
    <phoneticPr fontId="3"/>
  </si>
  <si>
    <t>廊下サッシ</t>
    <rPh sb="0" eb="2">
      <t>ロウカ</t>
    </rPh>
    <phoneticPr fontId="3"/>
  </si>
  <si>
    <t>トイレサッシ</t>
    <phoneticPr fontId="3"/>
  </si>
  <si>
    <t>洋室1木建</t>
    <rPh sb="0" eb="2">
      <t>ヨウシツ</t>
    </rPh>
    <rPh sb="3" eb="4">
      <t>モク</t>
    </rPh>
    <rPh sb="4" eb="5">
      <t>タ</t>
    </rPh>
    <phoneticPr fontId="3"/>
  </si>
  <si>
    <t>ガラス戸</t>
    <rPh sb="3" eb="4">
      <t>ト</t>
    </rPh>
    <phoneticPr fontId="3"/>
  </si>
  <si>
    <t>洋室2木建</t>
    <rPh sb="0" eb="2">
      <t>ヨウシツ</t>
    </rPh>
    <rPh sb="3" eb="4">
      <t>モク</t>
    </rPh>
    <rPh sb="4" eb="5">
      <t>タ</t>
    </rPh>
    <phoneticPr fontId="3"/>
  </si>
  <si>
    <t>戸ふすま</t>
    <rPh sb="0" eb="1">
      <t>ト</t>
    </rPh>
    <phoneticPr fontId="3"/>
  </si>
  <si>
    <t>和室木建</t>
    <rPh sb="0" eb="2">
      <t>ワシツ</t>
    </rPh>
    <rPh sb="2" eb="3">
      <t>モク</t>
    </rPh>
    <rPh sb="3" eb="4">
      <t>タ</t>
    </rPh>
    <phoneticPr fontId="3"/>
  </si>
  <si>
    <t>襖、天袋共</t>
    <rPh sb="0" eb="1">
      <t>フスマ</t>
    </rPh>
    <rPh sb="2" eb="4">
      <t>テンブクロ</t>
    </rPh>
    <rPh sb="4" eb="5">
      <t>トモ</t>
    </rPh>
    <phoneticPr fontId="3"/>
  </si>
  <si>
    <t>ﾌﾗｯｼｭ戸</t>
    <rPh sb="5" eb="6">
      <t>ト</t>
    </rPh>
    <phoneticPr fontId="3"/>
  </si>
  <si>
    <t>台所木建</t>
    <rPh sb="0" eb="2">
      <t>ダイドコロ</t>
    </rPh>
    <rPh sb="2" eb="3">
      <t>モク</t>
    </rPh>
    <rPh sb="3" eb="4">
      <t>タ</t>
    </rPh>
    <phoneticPr fontId="3"/>
  </si>
  <si>
    <t>洗面木建</t>
    <rPh sb="0" eb="2">
      <t>センメン</t>
    </rPh>
    <rPh sb="2" eb="3">
      <t>モク</t>
    </rPh>
    <rPh sb="3" eb="4">
      <t>タ</t>
    </rPh>
    <phoneticPr fontId="3"/>
  </si>
  <si>
    <t>トイレ木建</t>
    <rPh sb="3" eb="4">
      <t>モク</t>
    </rPh>
    <rPh sb="4" eb="5">
      <t>タ</t>
    </rPh>
    <phoneticPr fontId="3"/>
  </si>
  <si>
    <t>ﾌﾗｯｼｭ開き戸</t>
    <rPh sb="5" eb="6">
      <t>ヒラ</t>
    </rPh>
    <rPh sb="7" eb="8">
      <t>ト</t>
    </rPh>
    <phoneticPr fontId="3"/>
  </si>
  <si>
    <t>土台　</t>
    <rPh sb="0" eb="2">
      <t>ドダイ</t>
    </rPh>
    <phoneticPr fontId="3"/>
  </si>
  <si>
    <t>㎥</t>
    <phoneticPr fontId="3"/>
  </si>
  <si>
    <t>根太</t>
    <rPh sb="0" eb="2">
      <t>ネダ</t>
    </rPh>
    <phoneticPr fontId="3"/>
  </si>
  <si>
    <t>×</t>
    <phoneticPr fontId="3"/>
  </si>
  <si>
    <t>＝</t>
    <phoneticPr fontId="3"/>
  </si>
  <si>
    <t>㎥</t>
    <phoneticPr fontId="3"/>
  </si>
  <si>
    <t>床板</t>
    <rPh sb="0" eb="2">
      <t>ユカイタ</t>
    </rPh>
    <phoneticPr fontId="3"/>
  </si>
  <si>
    <t>下地コンパネ</t>
    <rPh sb="0" eb="2">
      <t>シタジ</t>
    </rPh>
    <phoneticPr fontId="3"/>
  </si>
  <si>
    <t>×</t>
    <phoneticPr fontId="3"/>
  </si>
  <si>
    <t>＝</t>
    <phoneticPr fontId="3"/>
  </si>
  <si>
    <t>㎥</t>
    <phoneticPr fontId="3"/>
  </si>
  <si>
    <t>㎥</t>
    <phoneticPr fontId="3"/>
  </si>
  <si>
    <t>雑巾摺</t>
    <rPh sb="0" eb="2">
      <t>ゾウキン</t>
    </rPh>
    <rPh sb="2" eb="3">
      <t>ス</t>
    </rPh>
    <phoneticPr fontId="3"/>
  </si>
  <si>
    <t>㎥</t>
    <phoneticPr fontId="3"/>
  </si>
  <si>
    <t>幅木</t>
    <rPh sb="0" eb="1">
      <t>ハバ</t>
    </rPh>
    <rPh sb="1" eb="2">
      <t>キ</t>
    </rPh>
    <phoneticPr fontId="3"/>
  </si>
  <si>
    <t>㎥</t>
    <phoneticPr fontId="3"/>
  </si>
  <si>
    <t>洗面所</t>
    <rPh sb="0" eb="2">
      <t>センメン</t>
    </rPh>
    <rPh sb="2" eb="3">
      <t>ジョ</t>
    </rPh>
    <phoneticPr fontId="3"/>
  </si>
  <si>
    <t>柱</t>
    <rPh sb="0" eb="1">
      <t>ハシラ</t>
    </rPh>
    <phoneticPr fontId="3"/>
  </si>
  <si>
    <t>㎥</t>
    <phoneticPr fontId="3"/>
  </si>
  <si>
    <t>廻縁</t>
    <rPh sb="0" eb="1">
      <t>マワ</t>
    </rPh>
    <rPh sb="1" eb="2">
      <t>フチ</t>
    </rPh>
    <phoneticPr fontId="3"/>
  </si>
  <si>
    <t>㎥</t>
    <phoneticPr fontId="3"/>
  </si>
  <si>
    <t>天井板</t>
    <rPh sb="0" eb="3">
      <t>テンジョウイタ</t>
    </rPh>
    <phoneticPr fontId="3"/>
  </si>
  <si>
    <t>押入</t>
    <rPh sb="0" eb="2">
      <t>オシイ</t>
    </rPh>
    <phoneticPr fontId="3"/>
  </si>
  <si>
    <t>×</t>
    <phoneticPr fontId="3"/>
  </si>
  <si>
    <t>＝</t>
    <phoneticPr fontId="3"/>
  </si>
  <si>
    <t>㎥</t>
    <phoneticPr fontId="3"/>
  </si>
  <si>
    <t>天袋,中段板</t>
    <rPh sb="0" eb="2">
      <t>テンブクロ</t>
    </rPh>
    <rPh sb="3" eb="5">
      <t>チュウダン</t>
    </rPh>
    <rPh sb="5" eb="6">
      <t>イタ</t>
    </rPh>
    <phoneticPr fontId="3"/>
  </si>
  <si>
    <t>天袋,中段材</t>
    <rPh sb="0" eb="2">
      <t>テンブクロ</t>
    </rPh>
    <rPh sb="3" eb="5">
      <t>チュウダン</t>
    </rPh>
    <rPh sb="5" eb="6">
      <t>ザイ</t>
    </rPh>
    <phoneticPr fontId="3"/>
  </si>
  <si>
    <t>小屋</t>
    <rPh sb="0" eb="2">
      <t>コヤ</t>
    </rPh>
    <phoneticPr fontId="3"/>
  </si>
  <si>
    <t>㎥</t>
    <phoneticPr fontId="3"/>
  </si>
  <si>
    <t>トラス材　水平</t>
    <rPh sb="3" eb="4">
      <t>ザイ</t>
    </rPh>
    <rPh sb="5" eb="7">
      <t>スイヘイ</t>
    </rPh>
    <phoneticPr fontId="3"/>
  </si>
  <si>
    <t>トラス材　斜材1</t>
    <rPh sb="3" eb="4">
      <t>ザイ</t>
    </rPh>
    <rPh sb="5" eb="6">
      <t>ナナ</t>
    </rPh>
    <rPh sb="6" eb="7">
      <t>ザイ</t>
    </rPh>
    <phoneticPr fontId="3"/>
  </si>
  <si>
    <t>トラス材　斜材2</t>
    <rPh sb="3" eb="4">
      <t>ザイ</t>
    </rPh>
    <rPh sb="5" eb="6">
      <t>ナナ</t>
    </rPh>
    <rPh sb="6" eb="7">
      <t>ザイ</t>
    </rPh>
    <phoneticPr fontId="3"/>
  </si>
  <si>
    <t>トラス材　斜材3</t>
    <rPh sb="3" eb="4">
      <t>ザイ</t>
    </rPh>
    <rPh sb="5" eb="6">
      <t>ナナ</t>
    </rPh>
    <rPh sb="6" eb="7">
      <t>ザイ</t>
    </rPh>
    <phoneticPr fontId="3"/>
  </si>
  <si>
    <t>トラス合板</t>
    <rPh sb="3" eb="5">
      <t>ゴウハン</t>
    </rPh>
    <phoneticPr fontId="3"/>
  </si>
  <si>
    <t>下地合板</t>
    <rPh sb="0" eb="2">
      <t>シタジ</t>
    </rPh>
    <rPh sb="2" eb="4">
      <t>ゴウハン</t>
    </rPh>
    <phoneticPr fontId="3"/>
  </si>
  <si>
    <t>モヤ</t>
    <phoneticPr fontId="3"/>
  </si>
  <si>
    <t>×</t>
    <phoneticPr fontId="3"/>
  </si>
  <si>
    <t>＝</t>
    <phoneticPr fontId="3"/>
  </si>
  <si>
    <t>㎥</t>
    <phoneticPr fontId="3"/>
  </si>
  <si>
    <t>垂木</t>
    <rPh sb="0" eb="2">
      <t>タルキ</t>
    </rPh>
    <phoneticPr fontId="3"/>
  </si>
  <si>
    <t>野地板</t>
    <rPh sb="0" eb="1">
      <t>ノ</t>
    </rPh>
    <rPh sb="1" eb="2">
      <t>チ</t>
    </rPh>
    <rPh sb="2" eb="3">
      <t>イタ</t>
    </rPh>
    <phoneticPr fontId="3"/>
  </si>
  <si>
    <t>合板</t>
    <rPh sb="0" eb="2">
      <t>ゴウハン</t>
    </rPh>
    <phoneticPr fontId="3"/>
  </si>
  <si>
    <t>鼻隠し</t>
    <rPh sb="0" eb="1">
      <t>ハナ</t>
    </rPh>
    <rPh sb="1" eb="2">
      <t>カク</t>
    </rPh>
    <phoneticPr fontId="3"/>
  </si>
  <si>
    <t>庇</t>
    <rPh sb="0" eb="1">
      <t>ヒサシ</t>
    </rPh>
    <phoneticPr fontId="3"/>
  </si>
  <si>
    <t>野地</t>
    <rPh sb="0" eb="1">
      <t>ノ</t>
    </rPh>
    <rPh sb="1" eb="2">
      <t>チ</t>
    </rPh>
    <phoneticPr fontId="3"/>
  </si>
  <si>
    <t>プリント合板</t>
    <rPh sb="4" eb="6">
      <t>ゴウハン</t>
    </rPh>
    <phoneticPr fontId="3"/>
  </si>
  <si>
    <t>×</t>
    <phoneticPr fontId="3"/>
  </si>
  <si>
    <t>＝</t>
    <phoneticPr fontId="3"/>
  </si>
  <si>
    <t>㎥</t>
    <phoneticPr fontId="3"/>
  </si>
  <si>
    <t>木製建具</t>
    <rPh sb="0" eb="2">
      <t>モクセイ</t>
    </rPh>
    <rPh sb="2" eb="4">
      <t>タテグ</t>
    </rPh>
    <phoneticPr fontId="3"/>
  </si>
  <si>
    <t>㎥</t>
    <phoneticPr fontId="3"/>
  </si>
  <si>
    <t>＝</t>
    <phoneticPr fontId="3"/>
  </si>
  <si>
    <t>㎥</t>
    <phoneticPr fontId="3"/>
  </si>
  <si>
    <t>額縁</t>
    <rPh sb="0" eb="2">
      <t>ガクブチ</t>
    </rPh>
    <phoneticPr fontId="3"/>
  </si>
  <si>
    <t>胴縁</t>
    <rPh sb="0" eb="1">
      <t>ドウ</t>
    </rPh>
    <rPh sb="1" eb="2">
      <t>ブチ</t>
    </rPh>
    <phoneticPr fontId="3"/>
  </si>
  <si>
    <t>⑨</t>
    <phoneticPr fontId="3"/>
  </si>
  <si>
    <t>ｶﾞﾗｽ計</t>
    <phoneticPr fontId="3"/>
  </si>
  <si>
    <t>ガラス重量計算</t>
    <rPh sb="3" eb="5">
      <t>ジュウリョウ</t>
    </rPh>
    <rPh sb="5" eb="7">
      <t>ケイサン</t>
    </rPh>
    <phoneticPr fontId="3"/>
  </si>
  <si>
    <t>面積×ガラス厚み（mm）×2.5</t>
    <rPh sb="0" eb="2">
      <t>メンセキ</t>
    </rPh>
    <phoneticPr fontId="3"/>
  </si>
  <si>
    <t>/</t>
    <phoneticPr fontId="3"/>
  </si>
  <si>
    <t>②</t>
  </si>
  <si>
    <t>アルミサッシ</t>
    <phoneticPr fontId="3"/>
  </si>
  <si>
    <t>ｋｇ</t>
    <phoneticPr fontId="3"/>
  </si>
  <si>
    <t>アルミ比重</t>
    <rPh sb="3" eb="5">
      <t>ヒジュウ</t>
    </rPh>
    <phoneticPr fontId="3"/>
  </si>
  <si>
    <t>2.7g/cm3</t>
    <phoneticPr fontId="3"/>
  </si>
  <si>
    <t>⑦</t>
  </si>
  <si>
    <t>ガラス</t>
    <phoneticPr fontId="3"/>
  </si>
  <si>
    <t>/</t>
    <phoneticPr fontId="3"/>
  </si>
  <si>
    <t>鉄パイプ</t>
    <rPh sb="0" eb="1">
      <t>テツ</t>
    </rPh>
    <phoneticPr fontId="3"/>
  </si>
  <si>
    <t>76φ　肉厚4ｍ</t>
    <rPh sb="4" eb="6">
      <t>ニクアツ</t>
    </rPh>
    <phoneticPr fontId="3"/>
  </si>
  <si>
    <t>×</t>
    <phoneticPr fontId="3"/>
  </si>
  <si>
    <t>鉄比重</t>
    <rPh sb="0" eb="1">
      <t>テツ</t>
    </rPh>
    <rPh sb="1" eb="3">
      <t>ヒジュウ</t>
    </rPh>
    <phoneticPr fontId="3"/>
  </si>
  <si>
    <t>7.9g/cm3</t>
    <phoneticPr fontId="3"/>
  </si>
  <si>
    <t>=</t>
    <phoneticPr fontId="3"/>
  </si>
  <si>
    <t>ｔ</t>
    <phoneticPr fontId="3"/>
  </si>
  <si>
    <t>⑧</t>
  </si>
  <si>
    <t>陶器類</t>
    <rPh sb="0" eb="2">
      <t>トウキ</t>
    </rPh>
    <rPh sb="2" eb="3">
      <t>ルイ</t>
    </rPh>
    <phoneticPr fontId="3"/>
  </si>
  <si>
    <t>トイレ</t>
    <phoneticPr fontId="3"/>
  </si>
  <si>
    <t>大便器</t>
    <rPh sb="0" eb="3">
      <t>ダイベンキ</t>
    </rPh>
    <phoneticPr fontId="3"/>
  </si>
  <si>
    <t>一台</t>
    <rPh sb="0" eb="2">
      <t>イチダイ</t>
    </rPh>
    <phoneticPr fontId="3"/>
  </si>
  <si>
    <t>ｋｇ</t>
    <phoneticPr fontId="3"/>
  </si>
  <si>
    <t>LIXIL陶器重量より</t>
    <rPh sb="5" eb="7">
      <t>トウキ</t>
    </rPh>
    <rPh sb="7" eb="9">
      <t>ジュウリョウ</t>
    </rPh>
    <phoneticPr fontId="3"/>
  </si>
  <si>
    <t>小便器</t>
    <rPh sb="0" eb="3">
      <t>ショウベンキ</t>
    </rPh>
    <phoneticPr fontId="3"/>
  </si>
  <si>
    <t>手洗い</t>
    <rPh sb="0" eb="2">
      <t>テアラ</t>
    </rPh>
    <phoneticPr fontId="3"/>
  </si>
  <si>
    <t>洗面化粧台750</t>
    <rPh sb="0" eb="2">
      <t>センメン</t>
    </rPh>
    <rPh sb="2" eb="5">
      <t>ケショウダイ</t>
    </rPh>
    <phoneticPr fontId="3"/>
  </si>
  <si>
    <t>TOTO説明書</t>
    <rPh sb="4" eb="7">
      <t>セツメイショ</t>
    </rPh>
    <phoneticPr fontId="3"/>
  </si>
  <si>
    <t>アルミサッシ</t>
    <phoneticPr fontId="3"/>
  </si>
  <si>
    <t>広縁</t>
    <rPh sb="0" eb="2">
      <t>ヒロエン</t>
    </rPh>
    <phoneticPr fontId="3"/>
  </si>
  <si>
    <t>テラス</t>
    <phoneticPr fontId="3"/>
  </si>
  <si>
    <t>アルミテラス</t>
    <phoneticPr fontId="3"/>
  </si>
  <si>
    <t>=</t>
    <phoneticPr fontId="3"/>
  </si>
  <si>
    <t>内壁</t>
    <rPh sb="0" eb="2">
      <t>ナイヘキ</t>
    </rPh>
    <phoneticPr fontId="3"/>
  </si>
  <si>
    <t>浴室タイル</t>
    <rPh sb="0" eb="2">
      <t>ヨクシツ</t>
    </rPh>
    <phoneticPr fontId="3"/>
  </si>
  <si>
    <t>=</t>
    <phoneticPr fontId="3"/>
  </si>
  <si>
    <t>/</t>
    <phoneticPr fontId="3"/>
  </si>
  <si>
    <t>＝</t>
    <phoneticPr fontId="3"/>
  </si>
  <si>
    <t>t</t>
    <phoneticPr fontId="3"/>
  </si>
  <si>
    <t>タイル比重20kN/㎥</t>
    <rPh sb="3" eb="5">
      <t>ヒジュウ</t>
    </rPh>
    <phoneticPr fontId="3"/>
  </si>
  <si>
    <t>モルタル</t>
    <phoneticPr fontId="3"/>
  </si>
  <si>
    <t>モルタル比重20kN/㎥</t>
    <rPh sb="4" eb="6">
      <t>ヒジュウ</t>
    </rPh>
    <phoneticPr fontId="3"/>
  </si>
  <si>
    <t>小桁</t>
    <rPh sb="0" eb="1">
      <t>コ</t>
    </rPh>
    <rPh sb="1" eb="2">
      <t>ケタ</t>
    </rPh>
    <phoneticPr fontId="3"/>
  </si>
  <si>
    <t>天井</t>
    <rPh sb="0" eb="2">
      <t>テンジョウ</t>
    </rPh>
    <phoneticPr fontId="3"/>
  </si>
  <si>
    <t>テックス</t>
    <phoneticPr fontId="3"/>
  </si>
  <si>
    <t>クロスボード</t>
    <phoneticPr fontId="3"/>
  </si>
  <si>
    <t>×</t>
    <phoneticPr fontId="3"/>
  </si>
  <si>
    <r>
      <t>1</t>
    </r>
    <r>
      <rPr>
        <sz val="11"/>
        <rFont val="ＭＳ Ｐゴシック"/>
        <family val="3"/>
        <charset val="128"/>
      </rPr>
      <t>0^6</t>
    </r>
    <phoneticPr fontId="3"/>
  </si>
  <si>
    <t>/</t>
    <phoneticPr fontId="3"/>
  </si>
  <si>
    <t>=</t>
    <phoneticPr fontId="3"/>
  </si>
  <si>
    <t>t</t>
    <phoneticPr fontId="3"/>
  </si>
  <si>
    <t>0.35g/cm3</t>
    <phoneticPr fontId="3"/>
  </si>
  <si>
    <t>比重インシュレーションボード同等</t>
    <rPh sb="0" eb="2">
      <t>ヒジュウ</t>
    </rPh>
    <rPh sb="14" eb="16">
      <t>ドウトウ</t>
    </rPh>
    <phoneticPr fontId="3"/>
  </si>
  <si>
    <t>①</t>
  </si>
  <si>
    <t>塩ビ波板</t>
    <rPh sb="0" eb="1">
      <t>エン</t>
    </rPh>
    <rPh sb="2" eb="4">
      <t>ナミイタ</t>
    </rPh>
    <phoneticPr fontId="3"/>
  </si>
  <si>
    <t>＝</t>
    <phoneticPr fontId="3"/>
  </si>
  <si>
    <r>
      <t>cm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</si>
  <si>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t>樋</t>
    <rPh sb="0" eb="1">
      <t>トイ</t>
    </rPh>
    <phoneticPr fontId="3"/>
  </si>
  <si>
    <t>塩ビ</t>
    <rPh sb="0" eb="1">
      <t>エン</t>
    </rPh>
    <phoneticPr fontId="3"/>
  </si>
  <si>
    <r>
      <t>cm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</si>
  <si>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t>10^6</t>
    <phoneticPr fontId="3"/>
  </si>
  <si>
    <t>塩ビ比重1.45g/cm3</t>
    <rPh sb="0" eb="1">
      <t>エン</t>
    </rPh>
    <rPh sb="2" eb="4">
      <t>ヒジュウ</t>
    </rPh>
    <phoneticPr fontId="3"/>
  </si>
  <si>
    <t>タタミ一枚30kg</t>
    <rPh sb="3" eb="5">
      <t>イチマイ</t>
    </rPh>
    <phoneticPr fontId="3"/>
  </si>
  <si>
    <t>⑩</t>
  </si>
  <si>
    <t>グラスウール</t>
    <phoneticPr fontId="3"/>
  </si>
  <si>
    <t>グラスウール10K</t>
    <phoneticPr fontId="3"/>
  </si>
  <si>
    <t>10ｋｇ/㎥</t>
    <phoneticPr fontId="3"/>
  </si>
  <si>
    <t>③</t>
  </si>
  <si>
    <t>屋根瓦</t>
    <rPh sb="0" eb="2">
      <t>ヤネ</t>
    </rPh>
    <rPh sb="2" eb="3">
      <t>カワラ</t>
    </rPh>
    <phoneticPr fontId="3"/>
  </si>
  <si>
    <t>瓦重量48kg/㎡</t>
    <rPh sb="0" eb="1">
      <t>カワラ</t>
    </rPh>
    <rPh sb="1" eb="3">
      <t>ジュウリョウ</t>
    </rPh>
    <phoneticPr fontId="3"/>
  </si>
  <si>
    <t>ステンレス浴槽</t>
    <rPh sb="5" eb="7">
      <t>ヨクソウ</t>
    </rPh>
    <phoneticPr fontId="3"/>
  </si>
  <si>
    <t>流し台</t>
    <rPh sb="0" eb="1">
      <t>ナガ</t>
    </rPh>
    <rPh sb="2" eb="3">
      <t>ダイ</t>
    </rPh>
    <phoneticPr fontId="3"/>
  </si>
  <si>
    <t>ガス台</t>
    <rPh sb="2" eb="3">
      <t>ダイ</t>
    </rPh>
    <phoneticPr fontId="3"/>
  </si>
  <si>
    <r>
      <t>1</t>
    </r>
    <r>
      <rPr>
        <sz val="11"/>
        <rFont val="ＭＳ Ｐゴシック"/>
        <family val="3"/>
        <charset val="128"/>
      </rPr>
      <t>0^6</t>
    </r>
    <phoneticPr fontId="3"/>
  </si>
  <si>
    <t>sus304比重7.9g/cm3</t>
    <rPh sb="6" eb="8">
      <t>ヒジュウ</t>
    </rPh>
    <phoneticPr fontId="3"/>
  </si>
  <si>
    <t>kg</t>
    <phoneticPr fontId="3"/>
  </si>
  <si>
    <t>⑥</t>
  </si>
  <si>
    <t>排気筒</t>
    <rPh sb="0" eb="2">
      <t>ハイキ</t>
    </rPh>
    <rPh sb="2" eb="3">
      <t>トウ</t>
    </rPh>
    <phoneticPr fontId="3"/>
  </si>
  <si>
    <t>ぶりき</t>
    <phoneticPr fontId="3"/>
  </si>
  <si>
    <t>ぶりき比重7.3g/cm3</t>
    <rPh sb="3" eb="5">
      <t>ヒジュウ</t>
    </rPh>
    <phoneticPr fontId="3"/>
  </si>
  <si>
    <t>④</t>
  </si>
  <si>
    <t>家具類</t>
    <rPh sb="0" eb="2">
      <t>カグ</t>
    </rPh>
    <rPh sb="2" eb="3">
      <t>ルイ</t>
    </rPh>
    <phoneticPr fontId="3"/>
  </si>
  <si>
    <t>たんす</t>
    <phoneticPr fontId="3"/>
  </si>
  <si>
    <t>机</t>
    <rPh sb="0" eb="1">
      <t>ツクエ</t>
    </rPh>
    <phoneticPr fontId="3"/>
  </si>
  <si>
    <t>×</t>
    <phoneticPr fontId="3"/>
  </si>
  <si>
    <t>＝</t>
    <phoneticPr fontId="3"/>
  </si>
  <si>
    <t>㎥</t>
    <phoneticPr fontId="3"/>
  </si>
  <si>
    <t>棚</t>
    <rPh sb="0" eb="1">
      <t>タナ</t>
    </rPh>
    <phoneticPr fontId="3"/>
  </si>
  <si>
    <t>造付たんす</t>
    <rPh sb="0" eb="1">
      <t>ツク</t>
    </rPh>
    <rPh sb="1" eb="2">
      <t>ツ</t>
    </rPh>
    <phoneticPr fontId="3"/>
  </si>
  <si>
    <t>布団</t>
    <rPh sb="0" eb="2">
      <t>フトン</t>
    </rPh>
    <phoneticPr fontId="3"/>
  </si>
  <si>
    <t>×</t>
    <phoneticPr fontId="3"/>
  </si>
  <si>
    <t>=</t>
    <phoneticPr fontId="3"/>
  </si>
  <si>
    <t>㎥</t>
    <phoneticPr fontId="3"/>
  </si>
  <si>
    <t>照明器具</t>
    <rPh sb="0" eb="2">
      <t>ショウメイ</t>
    </rPh>
    <rPh sb="2" eb="4">
      <t>キグ</t>
    </rPh>
    <phoneticPr fontId="3"/>
  </si>
  <si>
    <t>パナソニック仕様書より</t>
    <rPh sb="6" eb="9">
      <t>シヨウショ</t>
    </rPh>
    <phoneticPr fontId="3"/>
  </si>
  <si>
    <t>樹脂製3ｋｇ</t>
    <rPh sb="0" eb="2">
      <t>ジュシ</t>
    </rPh>
    <rPh sb="2" eb="3">
      <t>セイ</t>
    </rPh>
    <phoneticPr fontId="3"/>
  </si>
  <si>
    <t>ガス給湯器</t>
    <rPh sb="2" eb="5">
      <t>キュウトウキ</t>
    </rPh>
    <phoneticPr fontId="3"/>
  </si>
  <si>
    <t>200*300*500</t>
    <phoneticPr fontId="3"/>
  </si>
  <si>
    <t>リンナイ仕様書より</t>
    <rPh sb="4" eb="7">
      <t>シヨウショ</t>
    </rPh>
    <phoneticPr fontId="3"/>
  </si>
  <si>
    <t>17kg</t>
    <phoneticPr fontId="3"/>
  </si>
  <si>
    <t>単独浄化槽</t>
    <rPh sb="0" eb="2">
      <t>タンドク</t>
    </rPh>
    <rPh sb="2" eb="5">
      <t>ジョウカソウ</t>
    </rPh>
    <phoneticPr fontId="3"/>
  </si>
  <si>
    <t>650*950*1600</t>
    <phoneticPr fontId="3"/>
  </si>
  <si>
    <t>解体</t>
    <rPh sb="0" eb="1">
      <t>カイ</t>
    </rPh>
    <rPh sb="1" eb="2">
      <t>タイ</t>
    </rPh>
    <phoneticPr fontId="3"/>
  </si>
  <si>
    <t>FRP比重1.5g/cm3</t>
    <rPh sb="3" eb="5">
      <t>ヒジュウ</t>
    </rPh>
    <phoneticPr fontId="3"/>
  </si>
  <si>
    <t>ｔ</t>
    <phoneticPr fontId="3"/>
  </si>
  <si>
    <t>②</t>
    <phoneticPr fontId="3"/>
  </si>
  <si>
    <t>③</t>
    <phoneticPr fontId="3"/>
  </si>
  <si>
    <t>ｔ</t>
    <phoneticPr fontId="3"/>
  </si>
  <si>
    <t>④</t>
    <phoneticPr fontId="3"/>
  </si>
  <si>
    <t>⑥</t>
    <phoneticPr fontId="3"/>
  </si>
  <si>
    <t>sus304</t>
    <phoneticPr fontId="3"/>
  </si>
  <si>
    <t>⑧</t>
    <phoneticPr fontId="3"/>
  </si>
  <si>
    <t>ヘビーH1</t>
    <phoneticPr fontId="3"/>
  </si>
  <si>
    <t>⑨</t>
    <phoneticPr fontId="3"/>
  </si>
  <si>
    <t>⑩</t>
    <phoneticPr fontId="3"/>
  </si>
  <si>
    <t>計</t>
    <rPh sb="0" eb="1">
      <t>ケイ</t>
    </rPh>
    <phoneticPr fontId="3"/>
  </si>
  <si>
    <t>t</t>
    <phoneticPr fontId="3"/>
  </si>
  <si>
    <t>合　　　　　計</t>
    <rPh sb="0" eb="1">
      <t>ア</t>
    </rPh>
    <rPh sb="6" eb="7">
      <t>ケイ</t>
    </rPh>
    <phoneticPr fontId="3"/>
  </si>
  <si>
    <t>番　号</t>
    <rPh sb="0" eb="3">
      <t>バンゴウ</t>
    </rPh>
    <phoneticPr fontId="2"/>
  </si>
  <si>
    <t>名                    称</t>
    <rPh sb="0" eb="22">
      <t>メイショウ</t>
    </rPh>
    <phoneticPr fontId="2"/>
  </si>
  <si>
    <t>形   状  ・  寸   法</t>
    <rPh sb="0" eb="5">
      <t>ケイジョウ</t>
    </rPh>
    <rPh sb="10" eb="15">
      <t>スンポウ</t>
    </rPh>
    <phoneticPr fontId="2"/>
  </si>
  <si>
    <t>数  量</t>
    <rPh sb="0" eb="4">
      <t>スウリョウ</t>
    </rPh>
    <phoneticPr fontId="2"/>
  </si>
  <si>
    <t>単　位</t>
    <rPh sb="0" eb="3">
      <t>タンイ</t>
    </rPh>
    <phoneticPr fontId="2"/>
  </si>
  <si>
    <t>単      価</t>
    <rPh sb="0" eb="8">
      <t>タンカ</t>
    </rPh>
    <phoneticPr fontId="2"/>
  </si>
  <si>
    <t>金       額</t>
    <rPh sb="0" eb="1">
      <t>キン</t>
    </rPh>
    <rPh sb="1" eb="9">
      <t>キンガク</t>
    </rPh>
    <phoneticPr fontId="2"/>
  </si>
  <si>
    <t>備               考</t>
    <rPh sb="0" eb="1">
      <t>ビコウ</t>
    </rPh>
    <rPh sb="1" eb="17">
      <t>ビコウ</t>
    </rPh>
    <phoneticPr fontId="2"/>
  </si>
  <si>
    <t>伝承活動棟</t>
    <rPh sb="0" eb="2">
      <t>デンショウ</t>
    </rPh>
    <rPh sb="2" eb="4">
      <t>カツドウ</t>
    </rPh>
    <rPh sb="4" eb="5">
      <t>トウ</t>
    </rPh>
    <phoneticPr fontId="2"/>
  </si>
  <si>
    <t>電灯設備工事</t>
    <rPh sb="0" eb="2">
      <t>デントウ</t>
    </rPh>
    <rPh sb="2" eb="4">
      <t>セツビ</t>
    </rPh>
    <rPh sb="4" eb="6">
      <t>コウジ</t>
    </rPh>
    <phoneticPr fontId="2"/>
  </si>
  <si>
    <t>式</t>
    <rPh sb="0" eb="1">
      <t>シキ</t>
    </rPh>
    <phoneticPr fontId="2"/>
  </si>
  <si>
    <t>自動火災報知設備工事</t>
    <rPh sb="0" eb="2">
      <t>ジドウ</t>
    </rPh>
    <rPh sb="2" eb="4">
      <t>カサイ</t>
    </rPh>
    <rPh sb="4" eb="6">
      <t>ホウチ</t>
    </rPh>
    <rPh sb="6" eb="8">
      <t>セツビ</t>
    </rPh>
    <rPh sb="8" eb="10">
      <t>コウジ</t>
    </rPh>
    <phoneticPr fontId="2"/>
  </si>
  <si>
    <t>展示棟</t>
    <rPh sb="0" eb="2">
      <t>テンジ</t>
    </rPh>
    <rPh sb="2" eb="3">
      <t>トウ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</si>
  <si>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</si>
  <si>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A</t>
  </si>
  <si>
    <t>ケーブル</t>
  </si>
  <si>
    <t>EM-CE8Sq-3C   ころがし</t>
  </si>
  <si>
    <t>プルボックス（SUS・WP)</t>
  </si>
  <si>
    <t>150ｘ150ｘ100</t>
  </si>
  <si>
    <t>450ｘ450ｘ600</t>
  </si>
  <si>
    <t>ED</t>
  </si>
  <si>
    <t>EM-VVF1.6-2C  ころがし</t>
  </si>
  <si>
    <t>m</t>
  </si>
  <si>
    <t>EM-VVF1.6-3C  ころがし</t>
  </si>
  <si>
    <t>EM-VVF2.0-3C  ころがし</t>
  </si>
  <si>
    <t>B</t>
  </si>
  <si>
    <t>C</t>
  </si>
  <si>
    <t>D</t>
  </si>
  <si>
    <t>E</t>
  </si>
  <si>
    <t>F</t>
  </si>
  <si>
    <t>G</t>
  </si>
  <si>
    <t>1P10A</t>
  </si>
  <si>
    <t>1P10AX2</t>
  </si>
  <si>
    <t>1P10AX3</t>
  </si>
  <si>
    <t>L-1</t>
  </si>
  <si>
    <t>AE1.2-2C　　ころがし</t>
  </si>
  <si>
    <t>摘                    要</t>
    <rPh sb="0" eb="1">
      <t>テキ</t>
    </rPh>
    <rPh sb="21" eb="22">
      <t>メイショウ</t>
    </rPh>
    <phoneticPr fontId="2"/>
  </si>
  <si>
    <t>伝承活動棟</t>
    <rPh sb="0" eb="2">
      <t>デンショウ</t>
    </rPh>
    <rPh sb="2" eb="4">
      <t>カツドウ</t>
    </rPh>
    <rPh sb="4" eb="5">
      <t>ムネ</t>
    </rPh>
    <phoneticPr fontId="2"/>
  </si>
  <si>
    <t>給排水衛生設備工事</t>
    <rPh sb="0" eb="3">
      <t>キュウハイスイ</t>
    </rPh>
    <rPh sb="3" eb="5">
      <t>エイセイ</t>
    </rPh>
    <rPh sb="5" eb="7">
      <t>セツビ</t>
    </rPh>
    <rPh sb="7" eb="9">
      <t>コウジ</t>
    </rPh>
    <phoneticPr fontId="2"/>
  </si>
  <si>
    <t>空気調和設備工事</t>
    <rPh sb="0" eb="2">
      <t>クウキ</t>
    </rPh>
    <rPh sb="2" eb="4">
      <t>チョウワ</t>
    </rPh>
    <rPh sb="4" eb="6">
      <t>セツビ</t>
    </rPh>
    <rPh sb="6" eb="8">
      <t>コウジ</t>
    </rPh>
    <phoneticPr fontId="2"/>
  </si>
  <si>
    <t>100-200-90L　塩ビ　300H</t>
  </si>
  <si>
    <t>100-200-90Y　塩ビ 420H</t>
  </si>
  <si>
    <t>100-200-90Y　塩ビ　430H</t>
  </si>
  <si>
    <t>100-200-90L　塩ビ　320H</t>
  </si>
  <si>
    <t>100-200-90Y　塩ビ　310H</t>
  </si>
  <si>
    <t>ABC消火器10型</t>
  </si>
  <si>
    <t>（ﾎﾞｯｸｽ共）</t>
  </si>
  <si>
    <t>角形格子グリル　φ100　　　　　　　　70m3/h　/5Pa　24時間換気</t>
  </si>
  <si>
    <t>L-2</t>
  </si>
  <si>
    <t>Ｈ</t>
  </si>
  <si>
    <t>100-200-90Y　塩ビ　450H</t>
  </si>
  <si>
    <t>100-200-90L　塩ビ　370H</t>
  </si>
  <si>
    <t>100-200-90Y　塩ビ　360H</t>
  </si>
  <si>
    <t>100-200-90L　塩ビ　380H</t>
  </si>
  <si>
    <t>100-200-90Y　塩ビ　440H</t>
  </si>
  <si>
    <t>梁　桧　特一</t>
    <rPh sb="0" eb="1">
      <t>ハリ</t>
    </rPh>
    <rPh sb="2" eb="3">
      <t>ヒノキ</t>
    </rPh>
    <rPh sb="4" eb="5">
      <t>トク</t>
    </rPh>
    <rPh sb="5" eb="6">
      <t>イチ</t>
    </rPh>
    <phoneticPr fontId="3"/>
  </si>
  <si>
    <t>105*120</t>
    <phoneticPr fontId="3"/>
  </si>
  <si>
    <t>代価　6</t>
    <rPh sb="0" eb="2">
      <t>ダイカ</t>
    </rPh>
    <phoneticPr fontId="3"/>
  </si>
  <si>
    <t xml:space="preserve">建て起し </t>
    <rPh sb="0" eb="1">
      <t>タ</t>
    </rPh>
    <rPh sb="2" eb="3">
      <t>オコ</t>
    </rPh>
    <phoneticPr fontId="3"/>
  </si>
  <si>
    <t>大工</t>
    <rPh sb="0" eb="2">
      <t>ダイク</t>
    </rPh>
    <phoneticPr fontId="3"/>
  </si>
  <si>
    <t>人工</t>
    <rPh sb="0" eb="2">
      <t>ニンク</t>
    </rPh>
    <phoneticPr fontId="3"/>
  </si>
  <si>
    <t>普通作業員</t>
    <rPh sb="0" eb="2">
      <t>フツウ</t>
    </rPh>
    <rPh sb="2" eb="5">
      <t>サギョウイン</t>
    </rPh>
    <phoneticPr fontId="3"/>
  </si>
  <si>
    <t>一位代価表-5</t>
    <rPh sb="0" eb="2">
      <t>イチイ</t>
    </rPh>
    <rPh sb="2" eb="4">
      <t>ダイカ</t>
    </rPh>
    <rPh sb="4" eb="5">
      <t>ヒョウ</t>
    </rPh>
    <phoneticPr fontId="3"/>
  </si>
  <si>
    <t>建て起し</t>
    <rPh sb="0" eb="1">
      <t>タ</t>
    </rPh>
    <rPh sb="2" eb="3">
      <t>オコ</t>
    </rPh>
    <phoneticPr fontId="3"/>
  </si>
  <si>
    <t>ﾚﾍﾞﾙ調整</t>
  </si>
  <si>
    <t>梁取り替え　3本</t>
    <rPh sb="0" eb="1">
      <t>ハリ</t>
    </rPh>
    <rPh sb="1" eb="2">
      <t>ト</t>
    </rPh>
    <rPh sb="3" eb="4">
      <t>カ</t>
    </rPh>
    <rPh sb="7" eb="8">
      <t>ホン</t>
    </rPh>
    <phoneticPr fontId="3"/>
  </si>
  <si>
    <t>(件　名)　</t>
    <phoneticPr fontId="78"/>
  </si>
  <si>
    <t>電工</t>
    <rPh sb="0" eb="2">
      <t>デンコウ</t>
    </rPh>
    <phoneticPr fontId="78"/>
  </si>
  <si>
    <t>代価No.</t>
    <rPh sb="0" eb="2">
      <t>ダイカ</t>
    </rPh>
    <phoneticPr fontId="78"/>
  </si>
  <si>
    <t>電灯幹線設備</t>
    <rPh sb="0" eb="2">
      <t>デントウ</t>
    </rPh>
    <rPh sb="2" eb="4">
      <t>カンセン</t>
    </rPh>
    <rPh sb="4" eb="6">
      <t>セツビ</t>
    </rPh>
    <phoneticPr fontId="78"/>
  </si>
  <si>
    <t>名称</t>
  </si>
  <si>
    <t>埋設標示費</t>
    <rPh sb="0" eb="2">
      <t>マイセツ</t>
    </rPh>
    <rPh sb="2" eb="4">
      <t>ヒョウジ</t>
    </rPh>
    <rPh sb="4" eb="5">
      <t>ヒ</t>
    </rPh>
    <phoneticPr fontId="78"/>
  </si>
  <si>
    <t>（１式計上）</t>
    <rPh sb="2" eb="3">
      <t>シキ</t>
    </rPh>
    <rPh sb="3" eb="5">
      <t>ケイジョウ</t>
    </rPh>
    <phoneticPr fontId="78"/>
  </si>
  <si>
    <t>摘　　要</t>
    <rPh sb="0" eb="1">
      <t>テキ</t>
    </rPh>
    <rPh sb="3" eb="4">
      <t>ヨウ</t>
    </rPh>
    <phoneticPr fontId="78"/>
  </si>
  <si>
    <t>単位</t>
  </si>
  <si>
    <t>単価</t>
    <rPh sb="0" eb="1">
      <t>タン</t>
    </rPh>
    <rPh sb="1" eb="2">
      <t>アタイ</t>
    </rPh>
    <phoneticPr fontId="78"/>
  </si>
  <si>
    <t>歩掛</t>
    <rPh sb="0" eb="1">
      <t>ブ</t>
    </rPh>
    <rPh sb="1" eb="2">
      <t>カ</t>
    </rPh>
    <phoneticPr fontId="78"/>
  </si>
  <si>
    <t>労務単価</t>
    <rPh sb="0" eb="2">
      <t>ロウム</t>
    </rPh>
    <rPh sb="2" eb="4">
      <t>タンカ</t>
    </rPh>
    <phoneticPr fontId="78"/>
  </si>
  <si>
    <t>乗率</t>
    <rPh sb="0" eb="1">
      <t>ジョウ</t>
    </rPh>
    <rPh sb="1" eb="2">
      <t>リツ</t>
    </rPh>
    <phoneticPr fontId="78"/>
  </si>
  <si>
    <t>その他</t>
    <rPh sb="2" eb="3">
      <t>タ</t>
    </rPh>
    <phoneticPr fontId="78"/>
  </si>
  <si>
    <t>計</t>
    <rPh sb="0" eb="1">
      <t>ケイ</t>
    </rPh>
    <phoneticPr fontId="78"/>
  </si>
  <si>
    <t>埋設標示杭</t>
    <rPh sb="0" eb="2">
      <t>マイセツ</t>
    </rPh>
    <rPh sb="2" eb="4">
      <t>ヒョウジ</t>
    </rPh>
    <rPh sb="4" eb="5">
      <t>クイ</t>
    </rPh>
    <phoneticPr fontId="78"/>
  </si>
  <si>
    <t>個</t>
    <rPh sb="0" eb="1">
      <t>コ</t>
    </rPh>
    <phoneticPr fontId="78"/>
  </si>
  <si>
    <t>配管工</t>
    <rPh sb="0" eb="3">
      <t>ハイカンコウ</t>
    </rPh>
    <phoneticPr fontId="78"/>
  </si>
  <si>
    <t>箇所</t>
    <rPh sb="0" eb="2">
      <t>カショ</t>
    </rPh>
    <phoneticPr fontId="78"/>
  </si>
  <si>
    <t>埋設標示テープ</t>
    <rPh sb="0" eb="2">
      <t>マイセツ</t>
    </rPh>
    <rPh sb="2" eb="4">
      <t>ヒョウジ</t>
    </rPh>
    <phoneticPr fontId="78"/>
  </si>
  <si>
    <t>計</t>
  </si>
  <si>
    <t>改め計</t>
    <rPh sb="0" eb="1">
      <t>アラタ</t>
    </rPh>
    <phoneticPr fontId="78"/>
  </si>
  <si>
    <t>掘方埋戻し費</t>
    <rPh sb="0" eb="1">
      <t>ホ</t>
    </rPh>
    <rPh sb="1" eb="2">
      <t>カタ</t>
    </rPh>
    <rPh sb="2" eb="3">
      <t>ウ</t>
    </rPh>
    <rPh sb="3" eb="4">
      <t>モド</t>
    </rPh>
    <rPh sb="5" eb="6">
      <t>ヒ</t>
    </rPh>
    <phoneticPr fontId="78"/>
  </si>
  <si>
    <t>堀方(人力）</t>
    <rPh sb="0" eb="1">
      <t>ホリ</t>
    </rPh>
    <rPh sb="1" eb="2">
      <t>カタ</t>
    </rPh>
    <rPh sb="3" eb="5">
      <t>ジンリキ</t>
    </rPh>
    <phoneticPr fontId="78"/>
  </si>
  <si>
    <t>埋め戻し(人力）</t>
    <rPh sb="0" eb="1">
      <t>ウ</t>
    </rPh>
    <rPh sb="2" eb="3">
      <t>モド</t>
    </rPh>
    <rPh sb="5" eb="7">
      <t>ジンリキ</t>
    </rPh>
    <phoneticPr fontId="78"/>
  </si>
  <si>
    <t>電灯照明設備工事</t>
    <rPh sb="0" eb="2">
      <t>デントウ</t>
    </rPh>
    <rPh sb="2" eb="4">
      <t>ショウメイ</t>
    </rPh>
    <rPh sb="4" eb="6">
      <t>セツビ</t>
    </rPh>
    <rPh sb="6" eb="8">
      <t>コウジ</t>
    </rPh>
    <phoneticPr fontId="78"/>
  </si>
  <si>
    <t>ボックス類</t>
    <rPh sb="4" eb="5">
      <t>ルイ</t>
    </rPh>
    <phoneticPr fontId="78"/>
  </si>
  <si>
    <t>ｱｳﾄﾚｯﾄﾎﾞｯｸｽ（樹脂製）</t>
    <rPh sb="12" eb="14">
      <t>ジュシ</t>
    </rPh>
    <rPh sb="14" eb="15">
      <t>セイ</t>
    </rPh>
    <phoneticPr fontId="78"/>
  </si>
  <si>
    <t>中四角　浅型</t>
    <rPh sb="0" eb="1">
      <t>ナカ</t>
    </rPh>
    <rPh sb="1" eb="3">
      <t>シカク</t>
    </rPh>
    <rPh sb="5" eb="6">
      <t>カタ</t>
    </rPh>
    <phoneticPr fontId="78"/>
  </si>
  <si>
    <t>丸ボックス</t>
    <rPh sb="0" eb="1">
      <t>マル</t>
    </rPh>
    <phoneticPr fontId="78"/>
  </si>
  <si>
    <t>既設撤去費</t>
    <rPh sb="0" eb="2">
      <t>キセツ</t>
    </rPh>
    <rPh sb="2" eb="4">
      <t>テッキョ</t>
    </rPh>
    <rPh sb="4" eb="5">
      <t>ヒ</t>
    </rPh>
    <phoneticPr fontId="78"/>
  </si>
  <si>
    <t>4種絶縁電線</t>
    <rPh sb="1" eb="2">
      <t>シュ</t>
    </rPh>
    <rPh sb="2" eb="4">
      <t>ゼツエン</t>
    </rPh>
    <rPh sb="4" eb="5">
      <t>デン</t>
    </rPh>
    <rPh sb="5" eb="6">
      <t>セン</t>
    </rPh>
    <phoneticPr fontId="78"/>
  </si>
  <si>
    <t>袋打ちコード</t>
    <rPh sb="0" eb="1">
      <t>フクロ</t>
    </rPh>
    <rPh sb="1" eb="2">
      <t>ウ</t>
    </rPh>
    <phoneticPr fontId="78"/>
  </si>
  <si>
    <t>照明器具(吊下げ）</t>
    <rPh sb="0" eb="2">
      <t>ショウメイ</t>
    </rPh>
    <rPh sb="2" eb="4">
      <t>キグ</t>
    </rPh>
    <rPh sb="5" eb="6">
      <t>ツ</t>
    </rPh>
    <rPh sb="6" eb="7">
      <t>サ</t>
    </rPh>
    <phoneticPr fontId="78"/>
  </si>
  <si>
    <t>発生材処分費</t>
    <rPh sb="0" eb="2">
      <t>ハッセイ</t>
    </rPh>
    <rPh sb="2" eb="3">
      <t>ザイ</t>
    </rPh>
    <rPh sb="3" eb="5">
      <t>ショブン</t>
    </rPh>
    <rPh sb="5" eb="6">
      <t>ヒ</t>
    </rPh>
    <phoneticPr fontId="78"/>
  </si>
  <si>
    <t>金属くず類</t>
    <rPh sb="0" eb="2">
      <t>キンゾク</t>
    </rPh>
    <rPh sb="4" eb="5">
      <t>ルイ</t>
    </rPh>
    <phoneticPr fontId="78"/>
  </si>
  <si>
    <t>運搬</t>
    <rPh sb="0" eb="2">
      <t>ウンパン</t>
    </rPh>
    <phoneticPr fontId="78"/>
  </si>
  <si>
    <t>片道25km</t>
    <rPh sb="0" eb="2">
      <t>カタミチ</t>
    </rPh>
    <phoneticPr fontId="78"/>
  </si>
  <si>
    <t>電灯コンセント設備工事</t>
    <rPh sb="0" eb="2">
      <t>デントウ</t>
    </rPh>
    <rPh sb="7" eb="9">
      <t>セツビ</t>
    </rPh>
    <rPh sb="9" eb="11">
      <t>コウジ</t>
    </rPh>
    <phoneticPr fontId="78"/>
  </si>
  <si>
    <t>展示棟　電灯照明設備工事</t>
    <rPh sb="0" eb="2">
      <t>テンジ</t>
    </rPh>
    <rPh sb="2" eb="3">
      <t>トウ</t>
    </rPh>
    <rPh sb="4" eb="6">
      <t>デントウ</t>
    </rPh>
    <rPh sb="6" eb="8">
      <t>ショウメイ</t>
    </rPh>
    <rPh sb="8" eb="10">
      <t>セツビ</t>
    </rPh>
    <rPh sb="10" eb="12">
      <t>コウジ</t>
    </rPh>
    <phoneticPr fontId="78"/>
  </si>
  <si>
    <t>展示棟　電灯コンセント設備工事</t>
    <rPh sb="0" eb="2">
      <t>テンジ</t>
    </rPh>
    <rPh sb="2" eb="3">
      <t>トウ</t>
    </rPh>
    <rPh sb="4" eb="6">
      <t>デントウ</t>
    </rPh>
    <rPh sb="11" eb="13">
      <t>セツビ</t>
    </rPh>
    <rPh sb="13" eb="15">
      <t>コウジ</t>
    </rPh>
    <phoneticPr fontId="78"/>
  </si>
  <si>
    <t>露出</t>
    <rPh sb="0" eb="2">
      <t>ロシュツ</t>
    </rPh>
    <phoneticPr fontId="3"/>
  </si>
  <si>
    <t>い</t>
    <phoneticPr fontId="3"/>
  </si>
  <si>
    <t>ろ</t>
    <phoneticPr fontId="3"/>
  </si>
  <si>
    <t>は</t>
    <phoneticPr fontId="3"/>
  </si>
  <si>
    <t>イ</t>
    <phoneticPr fontId="3"/>
  </si>
  <si>
    <t>ロ</t>
    <phoneticPr fontId="3"/>
  </si>
  <si>
    <t>ハ</t>
    <phoneticPr fontId="3"/>
  </si>
  <si>
    <t>ろ-1</t>
    <phoneticPr fontId="3"/>
  </si>
  <si>
    <t>ろ-2</t>
    <phoneticPr fontId="3"/>
  </si>
  <si>
    <t>ろ-3</t>
    <phoneticPr fontId="3"/>
  </si>
  <si>
    <t>ロ-1</t>
    <phoneticPr fontId="3"/>
  </si>
  <si>
    <t>ロ-2</t>
    <phoneticPr fontId="3"/>
  </si>
  <si>
    <t>ロ-3</t>
    <phoneticPr fontId="3"/>
  </si>
  <si>
    <t>ろ-3</t>
    <phoneticPr fontId="3"/>
  </si>
  <si>
    <t>1-1</t>
    <phoneticPr fontId="3"/>
  </si>
  <si>
    <t>2</t>
    <phoneticPr fontId="3"/>
  </si>
  <si>
    <t>2-1</t>
    <phoneticPr fontId="3"/>
  </si>
  <si>
    <t>1</t>
    <phoneticPr fontId="3"/>
  </si>
  <si>
    <t>1-1</t>
    <phoneticPr fontId="3"/>
  </si>
  <si>
    <t>1-2</t>
    <phoneticPr fontId="3"/>
  </si>
  <si>
    <t>合計</t>
    <rPh sb="0" eb="2">
      <t>ゴウケイ</t>
    </rPh>
    <phoneticPr fontId="2"/>
  </si>
  <si>
    <t>1</t>
    <phoneticPr fontId="3"/>
  </si>
  <si>
    <t>2-1</t>
    <phoneticPr fontId="3"/>
  </si>
  <si>
    <t>は</t>
    <phoneticPr fontId="3"/>
  </si>
  <si>
    <t>ハ</t>
    <phoneticPr fontId="3"/>
  </si>
  <si>
    <t>名　　称</t>
    <rPh sb="0" eb="1">
      <t>メイ</t>
    </rPh>
    <rPh sb="3" eb="4">
      <t>ショウ</t>
    </rPh>
    <phoneticPr fontId="3"/>
  </si>
  <si>
    <t>平面</t>
    <rPh sb="0" eb="2">
      <t>ヘイメン</t>
    </rPh>
    <phoneticPr fontId="3"/>
  </si>
  <si>
    <t>立面</t>
    <rPh sb="0" eb="1">
      <t>リツ</t>
    </rPh>
    <rPh sb="1" eb="2">
      <t>メン</t>
    </rPh>
    <phoneticPr fontId="3"/>
  </si>
  <si>
    <t>ケーブル　EM-CE８Ｓｑ-3C　(PF28)</t>
    <phoneticPr fontId="3"/>
  </si>
  <si>
    <t>ころがし</t>
    <phoneticPr fontId="3"/>
  </si>
  <si>
    <t>埋設</t>
    <rPh sb="0" eb="2">
      <t>マイセツ</t>
    </rPh>
    <phoneticPr fontId="3"/>
  </si>
  <si>
    <t>電線　EM-IE5.5Sq　(VE14)</t>
    <rPh sb="0" eb="2">
      <t>デンセン</t>
    </rPh>
    <phoneticPr fontId="3"/>
  </si>
  <si>
    <t>電線　EM-IE5.5Sq</t>
    <rPh sb="0" eb="2">
      <t>デンセン</t>
    </rPh>
    <phoneticPr fontId="3"/>
  </si>
  <si>
    <t>予備配管　(VE28)</t>
    <rPh sb="0" eb="2">
      <t>ヨビ</t>
    </rPh>
    <rPh sb="2" eb="4">
      <t>ハイカン</t>
    </rPh>
    <phoneticPr fontId="3"/>
  </si>
  <si>
    <t>予備配管　(FEP30)</t>
    <rPh sb="0" eb="2">
      <t>ヨビ</t>
    </rPh>
    <rPh sb="2" eb="4">
      <t>ハイカン</t>
    </rPh>
    <phoneticPr fontId="3"/>
  </si>
  <si>
    <t>プルボックス 150x150x100 （SUS･防水型)</t>
    <rPh sb="24" eb="26">
      <t>ボウスイ</t>
    </rPh>
    <rPh sb="26" eb="27">
      <t>ガタ</t>
    </rPh>
    <phoneticPr fontId="3"/>
  </si>
  <si>
    <t>樹脂製ﾊﾝﾄﾞﾎｰﾙ 450x450x600 参考MH-450</t>
    <rPh sb="0" eb="2">
      <t>ジュシ</t>
    </rPh>
    <rPh sb="2" eb="3">
      <t>セイ</t>
    </rPh>
    <rPh sb="23" eb="25">
      <t>サンコウ</t>
    </rPh>
    <phoneticPr fontId="3"/>
  </si>
  <si>
    <t>接地極　ED</t>
    <rPh sb="0" eb="2">
      <t>セッチ</t>
    </rPh>
    <rPh sb="2" eb="3">
      <t>キョク</t>
    </rPh>
    <phoneticPr fontId="3"/>
  </si>
  <si>
    <t>接地極埋設杭</t>
    <rPh sb="0" eb="2">
      <t>セッチ</t>
    </rPh>
    <rPh sb="2" eb="3">
      <t>キョク</t>
    </rPh>
    <rPh sb="3" eb="5">
      <t>マイセツ</t>
    </rPh>
    <rPh sb="5" eb="6">
      <t>クイ</t>
    </rPh>
    <phoneticPr fontId="3"/>
  </si>
  <si>
    <t>埋設標示シート</t>
    <rPh sb="0" eb="2">
      <t>マイセツ</t>
    </rPh>
    <rPh sb="2" eb="4">
      <t>ヒョウジ</t>
    </rPh>
    <phoneticPr fontId="3"/>
  </si>
  <si>
    <t>埋設配線表示杭</t>
    <rPh sb="0" eb="2">
      <t>マイセツ</t>
    </rPh>
    <rPh sb="2" eb="4">
      <t>ハイセン</t>
    </rPh>
    <rPh sb="4" eb="6">
      <t>ヒョウジ</t>
    </rPh>
    <rPh sb="6" eb="7">
      <t>クイ</t>
    </rPh>
    <phoneticPr fontId="3"/>
  </si>
  <si>
    <t>掘方埋め戻し</t>
    <rPh sb="0" eb="1">
      <t>ホ</t>
    </rPh>
    <rPh sb="1" eb="2">
      <t>カタ</t>
    </rPh>
    <rPh sb="2" eb="3">
      <t>ウ</t>
    </rPh>
    <rPh sb="4" eb="5">
      <t>モド</t>
    </rPh>
    <phoneticPr fontId="3"/>
  </si>
  <si>
    <t>（集計）</t>
    <rPh sb="1" eb="3">
      <t>シュウケイ</t>
    </rPh>
    <phoneticPr fontId="3"/>
  </si>
  <si>
    <t>BM-CE</t>
    <phoneticPr fontId="3"/>
  </si>
  <si>
    <t>EM-IE</t>
    <phoneticPr fontId="3"/>
  </si>
  <si>
    <t>FEP30</t>
    <phoneticPr fontId="3"/>
  </si>
  <si>
    <t>PF28</t>
    <phoneticPr fontId="3"/>
  </si>
  <si>
    <t>VE14</t>
    <phoneticPr fontId="3"/>
  </si>
  <si>
    <t>VE28</t>
    <phoneticPr fontId="3"/>
  </si>
  <si>
    <t>5.5Sq-3C</t>
    <phoneticPr fontId="3"/>
  </si>
  <si>
    <t>8Sq-3C</t>
    <phoneticPr fontId="3"/>
  </si>
  <si>
    <t>5.5Sq</t>
    <phoneticPr fontId="3"/>
  </si>
  <si>
    <t>計上</t>
    <rPh sb="0" eb="1">
      <t>ケイ</t>
    </rPh>
    <rPh sb="1" eb="2">
      <t>ウエ</t>
    </rPh>
    <phoneticPr fontId="3"/>
  </si>
  <si>
    <t>露出スイッチ　1P10A</t>
    <rPh sb="0" eb="2">
      <t>ロシュツ</t>
    </rPh>
    <phoneticPr fontId="3"/>
  </si>
  <si>
    <t>露出スイッチ　1P10Aﾗﾝﾌﾟ付</t>
    <rPh sb="0" eb="2">
      <t>ロシュツ</t>
    </rPh>
    <rPh sb="16" eb="17">
      <t>ツキ</t>
    </rPh>
    <phoneticPr fontId="3"/>
  </si>
  <si>
    <t>露出スイッチ　1P10Ax2</t>
    <rPh sb="0" eb="2">
      <t>ロシュツ</t>
    </rPh>
    <phoneticPr fontId="3"/>
  </si>
  <si>
    <t>露出スイッチ　1P10Ax3</t>
    <rPh sb="0" eb="2">
      <t>ロシュツ</t>
    </rPh>
    <phoneticPr fontId="3"/>
  </si>
  <si>
    <t>4角アウトレットボックス (樹脂製）</t>
    <rPh sb="1" eb="2">
      <t>カク</t>
    </rPh>
    <rPh sb="14" eb="16">
      <t>ジュシ</t>
    </rPh>
    <rPh sb="16" eb="17">
      <t>セイ</t>
    </rPh>
    <phoneticPr fontId="3"/>
  </si>
  <si>
    <t>丸露出Box　(樹脂製)</t>
    <rPh sb="0" eb="1">
      <t>マル</t>
    </rPh>
    <rPh sb="1" eb="3">
      <t>ロシュツ</t>
    </rPh>
    <rPh sb="8" eb="10">
      <t>ジュシ</t>
    </rPh>
    <rPh sb="10" eb="11">
      <t>セイ</t>
    </rPh>
    <phoneticPr fontId="3"/>
  </si>
  <si>
    <t>電灯盤　(L-1)　主幹ELB3P40A　分岐MCB2P2E20Ax2･MCB2P1E30Ax1MCB2P1E20Aｘ13</t>
    <rPh sb="0" eb="2">
      <t>デントウ</t>
    </rPh>
    <rPh sb="2" eb="3">
      <t>バン</t>
    </rPh>
    <rPh sb="10" eb="12">
      <t>シュカン</t>
    </rPh>
    <rPh sb="21" eb="23">
      <t>ブンキ</t>
    </rPh>
    <phoneticPr fontId="3"/>
  </si>
  <si>
    <t>電灯照明設備</t>
    <rPh sb="0" eb="2">
      <t>デントウ</t>
    </rPh>
    <rPh sb="2" eb="4">
      <t>ショウメイ</t>
    </rPh>
    <phoneticPr fontId="3"/>
  </si>
  <si>
    <t>照明器具　Ａ</t>
    <rPh sb="0" eb="2">
      <t>ショウメイ</t>
    </rPh>
    <rPh sb="2" eb="4">
      <t>キグ</t>
    </rPh>
    <phoneticPr fontId="3"/>
  </si>
  <si>
    <t>照明器具　Ｂ</t>
    <rPh sb="0" eb="2">
      <t>ショウメイ</t>
    </rPh>
    <rPh sb="2" eb="4">
      <t>キグ</t>
    </rPh>
    <phoneticPr fontId="3"/>
  </si>
  <si>
    <t>照明器具　Ｃ</t>
    <rPh sb="0" eb="2">
      <t>ショウメイ</t>
    </rPh>
    <rPh sb="2" eb="4">
      <t>キグ</t>
    </rPh>
    <phoneticPr fontId="3"/>
  </si>
  <si>
    <t>照明器具　Ｄ</t>
    <rPh sb="0" eb="2">
      <t>ショウメイ</t>
    </rPh>
    <rPh sb="2" eb="4">
      <t>キグ</t>
    </rPh>
    <phoneticPr fontId="3"/>
  </si>
  <si>
    <t>照明器具　Ｅ</t>
    <rPh sb="0" eb="2">
      <t>ショウメイ</t>
    </rPh>
    <rPh sb="2" eb="4">
      <t>キグ</t>
    </rPh>
    <phoneticPr fontId="3"/>
  </si>
  <si>
    <t>照明器具　Ｆ</t>
    <rPh sb="0" eb="2">
      <t>ショウメイ</t>
    </rPh>
    <rPh sb="2" eb="4">
      <t>キグ</t>
    </rPh>
    <phoneticPr fontId="3"/>
  </si>
  <si>
    <t>照明器具　Ｇ</t>
    <rPh sb="0" eb="2">
      <t>ショウメイ</t>
    </rPh>
    <rPh sb="2" eb="4">
      <t>キグ</t>
    </rPh>
    <phoneticPr fontId="3"/>
  </si>
  <si>
    <t>露出コンセント　2P15AX2　接地極付</t>
    <rPh sb="0" eb="2">
      <t>ロシュツ</t>
    </rPh>
    <rPh sb="16" eb="18">
      <t>セッチ</t>
    </rPh>
    <rPh sb="18" eb="19">
      <t>キョク</t>
    </rPh>
    <rPh sb="19" eb="20">
      <t>ツキ</t>
    </rPh>
    <phoneticPr fontId="3"/>
  </si>
  <si>
    <t>差動式スポット型感知器　（2種)</t>
    <rPh sb="0" eb="2">
      <t>サドウ</t>
    </rPh>
    <rPh sb="2" eb="3">
      <t>シキ</t>
    </rPh>
    <rPh sb="7" eb="8">
      <t>ガタ</t>
    </rPh>
    <rPh sb="8" eb="10">
      <t>カンチ</t>
    </rPh>
    <rPh sb="10" eb="11">
      <t>キ</t>
    </rPh>
    <rPh sb="14" eb="15">
      <t>シュ</t>
    </rPh>
    <phoneticPr fontId="3"/>
  </si>
  <si>
    <t>定温式スポット型感知器　(1種･防水型)</t>
    <rPh sb="0" eb="2">
      <t>テイオン</t>
    </rPh>
    <rPh sb="2" eb="3">
      <t>シキ</t>
    </rPh>
    <rPh sb="7" eb="8">
      <t>ガタ</t>
    </rPh>
    <rPh sb="8" eb="10">
      <t>カンチ</t>
    </rPh>
    <rPh sb="10" eb="11">
      <t>キ</t>
    </rPh>
    <rPh sb="14" eb="15">
      <t>シュ</t>
    </rPh>
    <rPh sb="16" eb="19">
      <t>ボウスイガタ</t>
    </rPh>
    <phoneticPr fontId="3"/>
  </si>
  <si>
    <t>光電式スポット型煙感知器</t>
    <rPh sb="0" eb="2">
      <t>コウデン</t>
    </rPh>
    <rPh sb="2" eb="3">
      <t>シキ</t>
    </rPh>
    <rPh sb="7" eb="8">
      <t>ガタ</t>
    </rPh>
    <rPh sb="8" eb="9">
      <t>ケムリ</t>
    </rPh>
    <rPh sb="9" eb="11">
      <t>カンチ</t>
    </rPh>
    <rPh sb="11" eb="12">
      <t>キ</t>
    </rPh>
    <phoneticPr fontId="3"/>
  </si>
  <si>
    <t>総合盤</t>
    <rPh sb="0" eb="2">
      <t>ソウゴウ</t>
    </rPh>
    <rPh sb="2" eb="3">
      <t>バン</t>
    </rPh>
    <phoneticPr fontId="3"/>
  </si>
  <si>
    <t>天井内</t>
    <rPh sb="0" eb="2">
      <t>テンジョウ</t>
    </rPh>
    <rPh sb="2" eb="3">
      <t>ナイ</t>
    </rPh>
    <phoneticPr fontId="3"/>
  </si>
  <si>
    <t>4種絶縁電線　x2　碍子引き配線</t>
    <rPh sb="1" eb="2">
      <t>シュ</t>
    </rPh>
    <rPh sb="2" eb="4">
      <t>ゼツエン</t>
    </rPh>
    <rPh sb="4" eb="6">
      <t>デンセン</t>
    </rPh>
    <rPh sb="10" eb="12">
      <t>ガイシ</t>
    </rPh>
    <rPh sb="12" eb="13">
      <t>ビ</t>
    </rPh>
    <rPh sb="14" eb="16">
      <t>ハイセン</t>
    </rPh>
    <phoneticPr fontId="3"/>
  </si>
  <si>
    <t>袋打ちコード＋キ－ソケット</t>
    <rPh sb="0" eb="1">
      <t>フクロ</t>
    </rPh>
    <rPh sb="1" eb="2">
      <t>ウ</t>
    </rPh>
    <phoneticPr fontId="3"/>
  </si>
  <si>
    <t>照明器具　FL20WX2</t>
    <rPh sb="0" eb="2">
      <t>ショウメイ</t>
    </rPh>
    <rPh sb="2" eb="4">
      <t>キグ</t>
    </rPh>
    <phoneticPr fontId="3"/>
  </si>
  <si>
    <t>照明器具　FCL20W</t>
    <rPh sb="0" eb="2">
      <t>ショウメイ</t>
    </rPh>
    <rPh sb="2" eb="4">
      <t>キグ</t>
    </rPh>
    <phoneticPr fontId="3"/>
  </si>
  <si>
    <t>露出コンセント　2P15Ax3</t>
    <rPh sb="0" eb="2">
      <t>ロシュツ</t>
    </rPh>
    <phoneticPr fontId="3"/>
  </si>
  <si>
    <t>弱電設備(撤去)</t>
    <rPh sb="0" eb="2">
      <t>ジャクデン</t>
    </rPh>
    <rPh sb="2" eb="4">
      <t>セツビ</t>
    </rPh>
    <rPh sb="5" eb="7">
      <t>テッキョ</t>
    </rPh>
    <phoneticPr fontId="3"/>
  </si>
  <si>
    <t>5C-2V　接続プラグ付</t>
    <rPh sb="6" eb="8">
      <t>セツゾク</t>
    </rPh>
    <rPh sb="11" eb="12">
      <t>ツキ</t>
    </rPh>
    <phoneticPr fontId="3"/>
  </si>
  <si>
    <t>集計</t>
    <rPh sb="0" eb="2">
      <t>シュウケイ</t>
    </rPh>
    <phoneticPr fontId="3"/>
  </si>
  <si>
    <t>転記</t>
    <rPh sb="0" eb="2">
      <t>テンキ</t>
    </rPh>
    <phoneticPr fontId="3"/>
  </si>
  <si>
    <t>重量</t>
    <rPh sb="0" eb="1">
      <t>ジュウ</t>
    </rPh>
    <rPh sb="1" eb="2">
      <t>リョウ</t>
    </rPh>
    <phoneticPr fontId="3"/>
  </si>
  <si>
    <t>金属くず</t>
    <rPh sb="0" eb="1">
      <t>キン</t>
    </rPh>
    <rPh sb="1" eb="2">
      <t>ゾク</t>
    </rPh>
    <phoneticPr fontId="3"/>
  </si>
  <si>
    <t>小計</t>
    <rPh sb="0" eb="1">
      <t>ショウ</t>
    </rPh>
    <rPh sb="1" eb="2">
      <t>ケイ</t>
    </rPh>
    <phoneticPr fontId="3"/>
  </si>
  <si>
    <t>照明器具　FL20WX2　　（吊下げ）</t>
    <rPh sb="0" eb="2">
      <t>ショウメイ</t>
    </rPh>
    <rPh sb="2" eb="4">
      <t>キグ</t>
    </rPh>
    <rPh sb="15" eb="16">
      <t>ツ</t>
    </rPh>
    <rPh sb="16" eb="17">
      <t>サ</t>
    </rPh>
    <phoneticPr fontId="3"/>
  </si>
  <si>
    <t>照明器具　FCL20W　　 （吊下げ）</t>
    <rPh sb="0" eb="2">
      <t>ショウメイ</t>
    </rPh>
    <rPh sb="2" eb="4">
      <t>キグ</t>
    </rPh>
    <rPh sb="15" eb="16">
      <t>ツ</t>
    </rPh>
    <rPh sb="16" eb="17">
      <t>サ</t>
    </rPh>
    <phoneticPr fontId="3"/>
  </si>
  <si>
    <t>電灯照明設備　（展示棟）</t>
    <rPh sb="0" eb="2">
      <t>デントウ</t>
    </rPh>
    <rPh sb="2" eb="4">
      <t>ショウメイ</t>
    </rPh>
    <rPh sb="8" eb="10">
      <t>テンジ</t>
    </rPh>
    <rPh sb="10" eb="11">
      <t>トウ</t>
    </rPh>
    <phoneticPr fontId="3"/>
  </si>
  <si>
    <t>電灯盤　(L-2)　主幹ELB2P30A　分岐MCB2P1E20Ax3</t>
    <rPh sb="0" eb="2">
      <t>デントウ</t>
    </rPh>
    <rPh sb="2" eb="3">
      <t>バン</t>
    </rPh>
    <rPh sb="10" eb="12">
      <t>シュカン</t>
    </rPh>
    <rPh sb="21" eb="23">
      <t>ブンキ</t>
    </rPh>
    <phoneticPr fontId="3"/>
  </si>
  <si>
    <t>照明器具　Ｈ</t>
    <rPh sb="0" eb="2">
      <t>ショウメイ</t>
    </rPh>
    <rPh sb="2" eb="4">
      <t>キグ</t>
    </rPh>
    <phoneticPr fontId="3"/>
  </si>
  <si>
    <t>ライテングダクト　2ｍ接地極付</t>
    <rPh sb="11" eb="13">
      <t>セッチ</t>
    </rPh>
    <rPh sb="13" eb="14">
      <t>キョク</t>
    </rPh>
    <rPh sb="14" eb="15">
      <t>ツキ</t>
    </rPh>
    <phoneticPr fontId="3"/>
  </si>
  <si>
    <t>電灯ｺﾝｾﾝﾄ設備　（展示棟）</t>
    <rPh sb="0" eb="2">
      <t>デントウ</t>
    </rPh>
    <rPh sb="7" eb="9">
      <t>セツビ</t>
    </rPh>
    <rPh sb="11" eb="13">
      <t>テンジ</t>
    </rPh>
    <rPh sb="13" eb="14">
      <t>トウ</t>
    </rPh>
    <phoneticPr fontId="3"/>
  </si>
  <si>
    <t>(件　名)　</t>
    <phoneticPr fontId="78"/>
  </si>
  <si>
    <t>排水設備</t>
    <rPh sb="0" eb="2">
      <t>ハイスイ</t>
    </rPh>
    <rPh sb="2" eb="4">
      <t>セツビ</t>
    </rPh>
    <phoneticPr fontId="78"/>
  </si>
  <si>
    <t>掘方埋戻し費</t>
    <rPh sb="0" eb="2">
      <t>ホリカタ</t>
    </rPh>
    <rPh sb="2" eb="4">
      <t>ウメモド</t>
    </rPh>
    <rPh sb="5" eb="6">
      <t>ヒ</t>
    </rPh>
    <phoneticPr fontId="78"/>
  </si>
  <si>
    <t>堀方(機械）</t>
    <rPh sb="0" eb="1">
      <t>ホリ</t>
    </rPh>
    <rPh sb="1" eb="2">
      <t>カタ</t>
    </rPh>
    <rPh sb="3" eb="5">
      <t>キカイ</t>
    </rPh>
    <phoneticPr fontId="78"/>
  </si>
  <si>
    <t>埋め戻し(機械）</t>
    <rPh sb="0" eb="1">
      <t>ウ</t>
    </rPh>
    <rPh sb="2" eb="3">
      <t>モド</t>
    </rPh>
    <rPh sb="5" eb="7">
      <t>キカイ</t>
    </rPh>
    <phoneticPr fontId="78"/>
  </si>
  <si>
    <t>区分</t>
    <rPh sb="0" eb="2">
      <t>クブン</t>
    </rPh>
    <phoneticPr fontId="3"/>
  </si>
  <si>
    <t>備考</t>
    <rPh sb="0" eb="2">
      <t>ビコウ</t>
    </rPh>
    <phoneticPr fontId="3"/>
  </si>
  <si>
    <t>小口径桝</t>
    <rPh sb="0" eb="3">
      <t>ショウコウケイ</t>
    </rPh>
    <rPh sb="3" eb="4">
      <t>マス</t>
    </rPh>
    <phoneticPr fontId="3"/>
  </si>
  <si>
    <t>数　量　調　書</t>
    <rPh sb="0" eb="1">
      <t>カズ</t>
    </rPh>
    <rPh sb="2" eb="3">
      <t>リョウ</t>
    </rPh>
    <rPh sb="4" eb="5">
      <t>チョウ</t>
    </rPh>
    <rPh sb="6" eb="7">
      <t>ショ</t>
    </rPh>
    <phoneticPr fontId="3"/>
  </si>
  <si>
    <t>　　　種別例　 隠蔽 ： イ　 屋内露出 ： 内口 　屋外露出 ： 外口 　土中 ： 土中  　暗：暗渠内　　コ：コンクリート内</t>
    <rPh sb="3" eb="5">
      <t>シュベツ</t>
    </rPh>
    <rPh sb="5" eb="6">
      <t>レイ</t>
    </rPh>
    <rPh sb="8" eb="10">
      <t>インペイ</t>
    </rPh>
    <rPh sb="16" eb="17">
      <t>ヤ</t>
    </rPh>
    <rPh sb="17" eb="18">
      <t>ナイ</t>
    </rPh>
    <rPh sb="18" eb="20">
      <t>ロシュツ</t>
    </rPh>
    <rPh sb="23" eb="24">
      <t>ナイ</t>
    </rPh>
    <rPh sb="24" eb="25">
      <t>コウ</t>
    </rPh>
    <rPh sb="27" eb="28">
      <t>ヤ</t>
    </rPh>
    <rPh sb="28" eb="29">
      <t>ガイ</t>
    </rPh>
    <rPh sb="29" eb="31">
      <t>ロシュツ</t>
    </rPh>
    <rPh sb="34" eb="35">
      <t>ソト</t>
    </rPh>
    <rPh sb="35" eb="36">
      <t>グチ</t>
    </rPh>
    <rPh sb="38" eb="39">
      <t>ツチ</t>
    </rPh>
    <rPh sb="39" eb="40">
      <t>ナカ</t>
    </rPh>
    <rPh sb="43" eb="44">
      <t>ツチ</t>
    </rPh>
    <rPh sb="44" eb="45">
      <t>ナカ</t>
    </rPh>
    <rPh sb="48" eb="49">
      <t>アン</t>
    </rPh>
    <rPh sb="50" eb="52">
      <t>アンキョ</t>
    </rPh>
    <rPh sb="52" eb="53">
      <t>ナイ</t>
    </rPh>
    <rPh sb="63" eb="64">
      <t>ナイ</t>
    </rPh>
    <phoneticPr fontId="3"/>
  </si>
  <si>
    <t>管材</t>
    <rPh sb="0" eb="1">
      <t>カン</t>
    </rPh>
    <rPh sb="1" eb="2">
      <t>ザイ</t>
    </rPh>
    <phoneticPr fontId="3"/>
  </si>
  <si>
    <t>口径</t>
    <rPh sb="0" eb="2">
      <t>コウケイ</t>
    </rPh>
    <phoneticPr fontId="3"/>
  </si>
  <si>
    <t>設計数量</t>
    <rPh sb="0" eb="2">
      <t>セッケイ</t>
    </rPh>
    <rPh sb="2" eb="4">
      <t>スウリョウ</t>
    </rPh>
    <phoneticPr fontId="3"/>
  </si>
  <si>
    <t>計上数量</t>
    <rPh sb="0" eb="2">
      <t>ケイジョウ</t>
    </rPh>
    <rPh sb="2" eb="4">
      <t>スウリョウ</t>
    </rPh>
    <phoneticPr fontId="3"/>
  </si>
  <si>
    <t>長さ</t>
    <rPh sb="0" eb="1">
      <t>ナガ</t>
    </rPh>
    <phoneticPr fontId="3"/>
  </si>
  <si>
    <t>小計</t>
    <rPh sb="0" eb="2">
      <t>ショウケイ</t>
    </rPh>
    <phoneticPr fontId="3"/>
  </si>
  <si>
    <t>既設切断</t>
    <rPh sb="0" eb="2">
      <t>キセツ</t>
    </rPh>
    <rPh sb="2" eb="4">
      <t>セツダン</t>
    </rPh>
    <phoneticPr fontId="3"/>
  </si>
  <si>
    <t>コア抜き</t>
    <rPh sb="2" eb="3">
      <t>ヌ</t>
    </rPh>
    <phoneticPr fontId="3"/>
  </si>
  <si>
    <t>手はつり</t>
    <rPh sb="0" eb="1">
      <t>テ</t>
    </rPh>
    <phoneticPr fontId="3"/>
  </si>
  <si>
    <t>地中</t>
    <rPh sb="0" eb="2">
      <t>チチュウ</t>
    </rPh>
    <phoneticPr fontId="3"/>
  </si>
  <si>
    <t>土</t>
    <rPh sb="0" eb="1">
      <t>ツチ</t>
    </rPh>
    <phoneticPr fontId="3"/>
  </si>
  <si>
    <t>土計</t>
    <rPh sb="0" eb="1">
      <t>ツチ</t>
    </rPh>
    <rPh sb="1" eb="2">
      <t>ケイ</t>
    </rPh>
    <phoneticPr fontId="3"/>
  </si>
  <si>
    <t>屋外</t>
    <rPh sb="0" eb="2">
      <t>オクガイ</t>
    </rPh>
    <phoneticPr fontId="3"/>
  </si>
  <si>
    <t>架空</t>
    <rPh sb="0" eb="2">
      <t>カクウ</t>
    </rPh>
    <phoneticPr fontId="3"/>
  </si>
  <si>
    <t>100-200-90L　塩ビ</t>
    <rPh sb="12" eb="13">
      <t>エン</t>
    </rPh>
    <phoneticPr fontId="3"/>
  </si>
  <si>
    <t>100-200-90Y　塩ビ</t>
    <rPh sb="12" eb="13">
      <t>エン</t>
    </rPh>
    <phoneticPr fontId="3"/>
  </si>
  <si>
    <t>管 種 名</t>
    <rPh sb="0" eb="1">
      <t>カン</t>
    </rPh>
    <rPh sb="2" eb="3">
      <t>タネ</t>
    </rPh>
    <rPh sb="4" eb="5">
      <t>メイ</t>
    </rPh>
    <phoneticPr fontId="3"/>
  </si>
  <si>
    <t>排水設備工事</t>
    <rPh sb="0" eb="2">
      <t>ハイスイ</t>
    </rPh>
    <rPh sb="2" eb="4">
      <t>セツビ</t>
    </rPh>
    <rPh sb="4" eb="6">
      <t>コウジ</t>
    </rPh>
    <phoneticPr fontId="3"/>
  </si>
  <si>
    <t>系 統 名</t>
    <rPh sb="0" eb="1">
      <t>ケイ</t>
    </rPh>
    <rPh sb="2" eb="3">
      <t>オサム</t>
    </rPh>
    <rPh sb="4" eb="5">
      <t>メイ</t>
    </rPh>
    <phoneticPr fontId="3"/>
  </si>
  <si>
    <t>既設接続</t>
    <rPh sb="0" eb="2">
      <t>キセツ</t>
    </rPh>
    <rPh sb="2" eb="4">
      <t>セツゾク</t>
    </rPh>
    <phoneticPr fontId="3"/>
  </si>
  <si>
    <t>ABC消火器10型（ﾎﾞｯｸｽ共）</t>
    <rPh sb="3" eb="6">
      <t>ショウカキ</t>
    </rPh>
    <rPh sb="8" eb="9">
      <t>ガタ</t>
    </rPh>
    <rPh sb="15" eb="16">
      <t>トモ</t>
    </rPh>
    <phoneticPr fontId="3"/>
  </si>
  <si>
    <t>消火設備工事</t>
    <rPh sb="0" eb="2">
      <t>ショウカ</t>
    </rPh>
    <rPh sb="2" eb="4">
      <t>セツビ</t>
    </rPh>
    <rPh sb="4" eb="6">
      <t>コウジ</t>
    </rPh>
    <phoneticPr fontId="3"/>
  </si>
  <si>
    <t>換気設備工事</t>
    <rPh sb="0" eb="2">
      <t>カンキ</t>
    </rPh>
    <rPh sb="2" eb="4">
      <t>セツビ</t>
    </rPh>
    <rPh sb="4" eb="6">
      <t>コウジ</t>
    </rPh>
    <phoneticPr fontId="3"/>
  </si>
  <si>
    <t>ﾚﾍﾞﾙ調整工事</t>
    <rPh sb="4" eb="6">
      <t>チョウセイ</t>
    </rPh>
    <rPh sb="6" eb="8">
      <t>コウジ</t>
    </rPh>
    <phoneticPr fontId="3"/>
  </si>
  <si>
    <t>建て起し　ﾚﾍﾞﾙ調整</t>
    <rPh sb="0" eb="1">
      <t>タ</t>
    </rPh>
    <rPh sb="2" eb="3">
      <t>オ</t>
    </rPh>
    <rPh sb="9" eb="11">
      <t>チョウセイ</t>
    </rPh>
    <phoneticPr fontId="3"/>
  </si>
  <si>
    <t>メタルラス　1号</t>
    <rPh sb="7" eb="8">
      <t>ゴウ</t>
    </rPh>
    <phoneticPr fontId="3"/>
  </si>
  <si>
    <t>ろ</t>
    <phoneticPr fontId="3"/>
  </si>
  <si>
    <t>ロ</t>
    <phoneticPr fontId="3"/>
  </si>
  <si>
    <t>12.02+1.2＝13.22</t>
    <phoneticPr fontId="3"/>
  </si>
  <si>
    <t>8.9/12.02＝0.74</t>
    <phoneticPr fontId="3"/>
  </si>
  <si>
    <t>0.74*1.2ｍ＝0.888</t>
    <phoneticPr fontId="3"/>
  </si>
  <si>
    <t>→0.9㎥</t>
    <phoneticPr fontId="3"/>
  </si>
  <si>
    <t>6.1/12.02＝0.5</t>
    <phoneticPr fontId="3"/>
  </si>
  <si>
    <t>0.5*1.2＝0.6</t>
    <phoneticPr fontId="3"/>
  </si>
  <si>
    <t>2.9/12.02＝0.24</t>
    <phoneticPr fontId="3"/>
  </si>
  <si>
    <t>0.24*1.2＝0.288</t>
    <phoneticPr fontId="3"/>
  </si>
  <si>
    <t>0.294/12.02＝0.024</t>
    <phoneticPr fontId="3"/>
  </si>
  <si>
    <t>0.024*1.2＝0.0288</t>
    <phoneticPr fontId="3"/>
  </si>
  <si>
    <t>+</t>
    <phoneticPr fontId="3"/>
  </si>
  <si>
    <t>1.4/12.02＝0.116</t>
    <phoneticPr fontId="3"/>
  </si>
  <si>
    <t>0.116*1.2＝0.1392</t>
    <phoneticPr fontId="3"/>
  </si>
  <si>
    <t>28.1/12.02＝2.337</t>
    <phoneticPr fontId="3"/>
  </si>
  <si>
    <t>2.337*1.2＝2.8</t>
    <phoneticPr fontId="3"/>
  </si>
  <si>
    <t>屋根水切り</t>
    <rPh sb="0" eb="1">
      <t>ヤ</t>
    </rPh>
    <rPh sb="1" eb="2">
      <t>ネ</t>
    </rPh>
    <rPh sb="2" eb="4">
      <t>ミズキ</t>
    </rPh>
    <phoneticPr fontId="3"/>
  </si>
  <si>
    <t>100.941/12.02＝8.397</t>
    <phoneticPr fontId="3"/>
  </si>
  <si>
    <t>8.397*1.2＝10.0764</t>
    <phoneticPr fontId="3"/>
  </si>
  <si>
    <t>屋根水切り</t>
    <rPh sb="0" eb="2">
      <t>ヤネ</t>
    </rPh>
    <rPh sb="2" eb="4">
      <t>ミズキ</t>
    </rPh>
    <phoneticPr fontId="3"/>
  </si>
  <si>
    <t>銅版　0.35　糸巾　600ｍｍ</t>
    <rPh sb="8" eb="9">
      <t>イト</t>
    </rPh>
    <rPh sb="9" eb="10">
      <t>ハバ</t>
    </rPh>
    <phoneticPr fontId="3"/>
  </si>
  <si>
    <t>エンビ半丸100</t>
    <rPh sb="3" eb="4">
      <t>ハン</t>
    </rPh>
    <rPh sb="4" eb="5">
      <t>マル</t>
    </rPh>
    <phoneticPr fontId="3"/>
  </si>
  <si>
    <t>銅 　　半丸　100</t>
    <rPh sb="0" eb="1">
      <t>ドウ</t>
    </rPh>
    <rPh sb="4" eb="5">
      <t>ハン</t>
    </rPh>
    <rPh sb="5" eb="6">
      <t>マル</t>
    </rPh>
    <phoneticPr fontId="3"/>
  </si>
  <si>
    <t>銅集水器　100用</t>
    <rPh sb="0" eb="1">
      <t>ドウ</t>
    </rPh>
    <rPh sb="1" eb="3">
      <t>シュウスイ</t>
    </rPh>
    <rPh sb="3" eb="4">
      <t>キ</t>
    </rPh>
    <rPh sb="8" eb="9">
      <t>ヨウ</t>
    </rPh>
    <phoneticPr fontId="3"/>
  </si>
  <si>
    <t>WD28　木製障子戸</t>
    <rPh sb="5" eb="7">
      <t>モクセイ</t>
    </rPh>
    <rPh sb="7" eb="9">
      <t>ショウジ</t>
    </rPh>
    <rPh sb="9" eb="10">
      <t>ト</t>
    </rPh>
    <phoneticPr fontId="3"/>
  </si>
  <si>
    <t>半分</t>
    <rPh sb="0" eb="2">
      <t>ハンブン</t>
    </rPh>
    <phoneticPr fontId="3"/>
  </si>
  <si>
    <t xml:space="preserve">WD木製ｶﾞﾗｽ戸 </t>
    <rPh sb="2" eb="4">
      <t>モクセイ</t>
    </rPh>
    <rPh sb="8" eb="9">
      <t>ト</t>
    </rPh>
    <phoneticPr fontId="3"/>
  </si>
  <si>
    <t>エンビ樋加工、銅製樋修繕</t>
    <rPh sb="3" eb="4">
      <t>トイ</t>
    </rPh>
    <rPh sb="4" eb="6">
      <t>カコウ</t>
    </rPh>
    <rPh sb="7" eb="9">
      <t>ドウセイ</t>
    </rPh>
    <rPh sb="9" eb="10">
      <t>トイ</t>
    </rPh>
    <rPh sb="10" eb="12">
      <t>シュウゼン</t>
    </rPh>
    <phoneticPr fontId="3"/>
  </si>
  <si>
    <t>W1308,H1825</t>
    <phoneticPr fontId="3"/>
  </si>
  <si>
    <t>W795,H510</t>
    <phoneticPr fontId="3"/>
  </si>
  <si>
    <t>WW2木製片引き窓</t>
    <rPh sb="3" eb="5">
      <t>モクセイ</t>
    </rPh>
    <rPh sb="5" eb="6">
      <t>カタ</t>
    </rPh>
    <rPh sb="6" eb="7">
      <t>ビ</t>
    </rPh>
    <rPh sb="8" eb="9">
      <t>マド</t>
    </rPh>
    <phoneticPr fontId="3"/>
  </si>
  <si>
    <t>WW3木製片引き窓</t>
    <rPh sb="3" eb="5">
      <t>モクセイ</t>
    </rPh>
    <rPh sb="5" eb="6">
      <t>カタ</t>
    </rPh>
    <rPh sb="6" eb="7">
      <t>ビ</t>
    </rPh>
    <rPh sb="8" eb="9">
      <t>マド</t>
    </rPh>
    <phoneticPr fontId="3"/>
  </si>
  <si>
    <t>W795,H380</t>
    <phoneticPr fontId="3"/>
  </si>
  <si>
    <t>枚</t>
    <rPh sb="0" eb="1">
      <t>マイ</t>
    </rPh>
    <phoneticPr fontId="3"/>
  </si>
  <si>
    <t>一筋鴨居　桧上小</t>
    <rPh sb="0" eb="2">
      <t>ヒトスジ</t>
    </rPh>
    <rPh sb="2" eb="4">
      <t>カモイ</t>
    </rPh>
    <rPh sb="5" eb="6">
      <t>ヒノキ</t>
    </rPh>
    <rPh sb="6" eb="8">
      <t>ジョウコ</t>
    </rPh>
    <phoneticPr fontId="3"/>
  </si>
  <si>
    <t>戸当り　桧上小</t>
    <rPh sb="0" eb="1">
      <t>ト</t>
    </rPh>
    <rPh sb="1" eb="2">
      <t>アタ</t>
    </rPh>
    <rPh sb="4" eb="5">
      <t>ヒノキ</t>
    </rPh>
    <rPh sb="5" eb="7">
      <t>ジョウコ</t>
    </rPh>
    <phoneticPr fontId="3"/>
  </si>
  <si>
    <t>一筋敷居　桧上小</t>
    <rPh sb="0" eb="2">
      <t>ヒトスジ</t>
    </rPh>
    <rPh sb="2" eb="4">
      <t>シキイ</t>
    </rPh>
    <rPh sb="5" eb="6">
      <t>ヒノキ</t>
    </rPh>
    <rPh sb="6" eb="8">
      <t>ジョウコ</t>
    </rPh>
    <phoneticPr fontId="3"/>
  </si>
  <si>
    <t>60*30</t>
    <phoneticPr fontId="3"/>
  </si>
  <si>
    <t>WD27木製片引き戸（網戸）</t>
    <rPh sb="4" eb="6">
      <t>モクセイ</t>
    </rPh>
    <rPh sb="6" eb="7">
      <t>カタ</t>
    </rPh>
    <rPh sb="7" eb="8">
      <t>ビ</t>
    </rPh>
    <rPh sb="9" eb="10">
      <t>ト</t>
    </rPh>
    <rPh sb="11" eb="13">
      <t>アミド</t>
    </rPh>
    <phoneticPr fontId="3"/>
  </si>
  <si>
    <t>土ぶき　手壊し解体</t>
    <rPh sb="0" eb="1">
      <t>ツチ</t>
    </rPh>
    <rPh sb="4" eb="5">
      <t>テ</t>
    </rPh>
    <rPh sb="5" eb="6">
      <t>コワ</t>
    </rPh>
    <rPh sb="7" eb="9">
      <t>カイタイ</t>
    </rPh>
    <phoneticPr fontId="3"/>
  </si>
  <si>
    <t>120*15</t>
    <phoneticPr fontId="3"/>
  </si>
  <si>
    <t>小屋貫　桧　特一</t>
    <rPh sb="0" eb="2">
      <t>コヤ</t>
    </rPh>
    <rPh sb="2" eb="3">
      <t>ヌキ</t>
    </rPh>
    <rPh sb="4" eb="5">
      <t>ヒノキ</t>
    </rPh>
    <rPh sb="6" eb="7">
      <t>トク</t>
    </rPh>
    <rPh sb="7" eb="8">
      <t>イチ</t>
    </rPh>
    <phoneticPr fontId="3"/>
  </si>
  <si>
    <t>平成29年度　関の山車会館伝承活動棟及び展示棟改修工事 　　内訳書</t>
    <rPh sb="0" eb="2">
      <t>ヘイセイ</t>
    </rPh>
    <rPh sb="4" eb="6">
      <t>ネンド</t>
    </rPh>
    <rPh sb="7" eb="8">
      <t>セキ</t>
    </rPh>
    <rPh sb="9" eb="11">
      <t>ダシ</t>
    </rPh>
    <rPh sb="11" eb="13">
      <t>カイカン</t>
    </rPh>
    <rPh sb="13" eb="15">
      <t>デンショウ</t>
    </rPh>
    <rPh sb="15" eb="17">
      <t>カツドウ</t>
    </rPh>
    <rPh sb="17" eb="18">
      <t>トウ</t>
    </rPh>
    <rPh sb="18" eb="19">
      <t>オヨ</t>
    </rPh>
    <rPh sb="20" eb="22">
      <t>テンジ</t>
    </rPh>
    <rPh sb="22" eb="23">
      <t>トウ</t>
    </rPh>
    <rPh sb="23" eb="25">
      <t>カイシュウ</t>
    </rPh>
    <rPh sb="25" eb="27">
      <t>コウジ</t>
    </rPh>
    <rPh sb="30" eb="32">
      <t>ウチワケ</t>
    </rPh>
    <rPh sb="32" eb="33">
      <t>ショ</t>
    </rPh>
    <phoneticPr fontId="3"/>
  </si>
  <si>
    <t>SD295A Ｄ13、D10</t>
    <phoneticPr fontId="3"/>
  </si>
  <si>
    <t>9*910*1820 突きつけ</t>
    <rPh sb="11" eb="12">
      <t>ツ</t>
    </rPh>
    <phoneticPr fontId="3"/>
  </si>
  <si>
    <t>ＧＬ塗装鋼鈑　0.35　　　糸巾　180</t>
    <rPh sb="2" eb="4">
      <t>トソウ</t>
    </rPh>
    <rPh sb="4" eb="6">
      <t>コウハン</t>
    </rPh>
    <rPh sb="14" eb="15">
      <t>イト</t>
    </rPh>
    <rPh sb="15" eb="16">
      <t>ハバ</t>
    </rPh>
    <phoneticPr fontId="3"/>
  </si>
  <si>
    <t>建材タタミ　ＫＴ-Ⅲ　D種</t>
    <rPh sb="0" eb="2">
      <t>ケンザイ</t>
    </rPh>
    <rPh sb="12" eb="13">
      <t>シュ</t>
    </rPh>
    <phoneticPr fontId="3"/>
  </si>
  <si>
    <t>ﾚﾃﾞｲﾐｸｽﾄ　21-15-25（20）　　　　　　　　　　　　　　　　　</t>
    <phoneticPr fontId="3"/>
  </si>
  <si>
    <t>普通合板型枠</t>
    <rPh sb="0" eb="2">
      <t>フツウ</t>
    </rPh>
    <rPh sb="2" eb="4">
      <t>ゴウハン</t>
    </rPh>
    <rPh sb="4" eb="6">
      <t>カタワク</t>
    </rPh>
    <phoneticPr fontId="3"/>
  </si>
  <si>
    <t>塗装工</t>
    <rPh sb="0" eb="2">
      <t>トソウ</t>
    </rPh>
    <rPh sb="2" eb="3">
      <t>コウ</t>
    </rPh>
    <phoneticPr fontId="3"/>
  </si>
  <si>
    <t>電灯幹線設備工事</t>
    <rPh sb="0" eb="2">
      <t>デントウ</t>
    </rPh>
    <rPh sb="2" eb="4">
      <t>カンセン</t>
    </rPh>
    <rPh sb="4" eb="6">
      <t>セツビ</t>
    </rPh>
    <rPh sb="6" eb="8">
      <t>コウジ</t>
    </rPh>
    <phoneticPr fontId="1"/>
  </si>
  <si>
    <t>式</t>
    <rPh sb="0" eb="1">
      <t>シキ</t>
    </rPh>
    <phoneticPr fontId="1"/>
  </si>
  <si>
    <t>電灯照明設備工事</t>
    <rPh sb="0" eb="2">
      <t>デントウ</t>
    </rPh>
    <rPh sb="2" eb="4">
      <t>ショウメイ</t>
    </rPh>
    <rPh sb="4" eb="6">
      <t>セツビ</t>
    </rPh>
    <rPh sb="6" eb="8">
      <t>コウジ</t>
    </rPh>
    <phoneticPr fontId="1"/>
  </si>
  <si>
    <t>電灯コンセント設備工事</t>
    <rPh sb="0" eb="2">
      <t>デントウ</t>
    </rPh>
    <rPh sb="7" eb="9">
      <t>セツビ</t>
    </rPh>
    <rPh sb="9" eb="11">
      <t>コウジ</t>
    </rPh>
    <phoneticPr fontId="1"/>
  </si>
  <si>
    <t>1)の計</t>
    <rPh sb="3" eb="4">
      <t>ケイ</t>
    </rPh>
    <phoneticPr fontId="1"/>
  </si>
  <si>
    <t>名                    称</t>
    <rPh sb="0" eb="22">
      <t>メイショウ</t>
    </rPh>
    <phoneticPr fontId="1"/>
  </si>
  <si>
    <t>形   状  ・  寸   法</t>
    <rPh sb="0" eb="5">
      <t>ケイジョウ</t>
    </rPh>
    <rPh sb="10" eb="15">
      <t>スンポウ</t>
    </rPh>
    <phoneticPr fontId="1"/>
  </si>
  <si>
    <t>数  量</t>
    <rPh sb="0" eb="4">
      <t>スウリョウ</t>
    </rPh>
    <phoneticPr fontId="1"/>
  </si>
  <si>
    <t>単　位</t>
    <rPh sb="0" eb="3">
      <t>タンイ</t>
    </rPh>
    <phoneticPr fontId="1"/>
  </si>
  <si>
    <t>単      価</t>
    <rPh sb="0" eb="8">
      <t>タンカ</t>
    </rPh>
    <phoneticPr fontId="1"/>
  </si>
  <si>
    <t>金       額</t>
    <rPh sb="0" eb="1">
      <t>キン</t>
    </rPh>
    <rPh sb="1" eb="9">
      <t>キンガク</t>
    </rPh>
    <phoneticPr fontId="1"/>
  </si>
  <si>
    <t>備               考</t>
    <rPh sb="0" eb="1">
      <t>ビコウ</t>
    </rPh>
    <rPh sb="1" eb="17">
      <t>ビコウ</t>
    </rPh>
    <phoneticPr fontId="1"/>
  </si>
  <si>
    <t>電線管</t>
    <rPh sb="0" eb="3">
      <t>デンセンカン</t>
    </rPh>
    <phoneticPr fontId="1"/>
  </si>
  <si>
    <t>FEP30　　埋設</t>
    <rPh sb="7" eb="9">
      <t>マイセツ</t>
    </rPh>
    <phoneticPr fontId="1"/>
  </si>
  <si>
    <t>PF28　露出　</t>
    <rPh sb="5" eb="7">
      <t>ロシュツ</t>
    </rPh>
    <phoneticPr fontId="1"/>
  </si>
  <si>
    <t>VE14　露出</t>
    <rPh sb="5" eb="7">
      <t>ロシュツ</t>
    </rPh>
    <phoneticPr fontId="1"/>
  </si>
  <si>
    <t>VE28　露出</t>
    <rPh sb="5" eb="7">
      <t>ロシュツ</t>
    </rPh>
    <phoneticPr fontId="1"/>
  </si>
  <si>
    <t>EM-CE5.5Sq-3C   埋設</t>
    <rPh sb="16" eb="18">
      <t>マイセツ</t>
    </rPh>
    <phoneticPr fontId="1"/>
  </si>
  <si>
    <t>EM-CE5.5Sq-3C   露出</t>
    <rPh sb="16" eb="18">
      <t>ロシュツ</t>
    </rPh>
    <phoneticPr fontId="1"/>
  </si>
  <si>
    <t>EM-CE8Sq-3C   露出</t>
    <rPh sb="14" eb="16">
      <t>ロシュツ</t>
    </rPh>
    <phoneticPr fontId="1"/>
  </si>
  <si>
    <t>EM-IE5.5Sq  　露出</t>
    <rPh sb="13" eb="15">
      <t>ロシュツ</t>
    </rPh>
    <phoneticPr fontId="1"/>
  </si>
  <si>
    <t>個</t>
    <rPh sb="0" eb="1">
      <t>コ</t>
    </rPh>
    <phoneticPr fontId="1"/>
  </si>
  <si>
    <t>樹脂製ハンドホール</t>
    <rPh sb="0" eb="2">
      <t>ジュシ</t>
    </rPh>
    <rPh sb="2" eb="3">
      <t>セイ</t>
    </rPh>
    <phoneticPr fontId="1"/>
  </si>
  <si>
    <t>組</t>
    <rPh sb="0" eb="1">
      <t>クミ</t>
    </rPh>
    <phoneticPr fontId="1"/>
  </si>
  <si>
    <t>接地極</t>
    <rPh sb="0" eb="2">
      <t>セッチ</t>
    </rPh>
    <rPh sb="2" eb="3">
      <t>キョク</t>
    </rPh>
    <phoneticPr fontId="1"/>
  </si>
  <si>
    <t>ヵ所</t>
    <rPh sb="1" eb="2">
      <t>ショ</t>
    </rPh>
    <phoneticPr fontId="1"/>
  </si>
  <si>
    <t>接地極埋設杭</t>
    <rPh sb="0" eb="2">
      <t>セッチ</t>
    </rPh>
    <rPh sb="2" eb="3">
      <t>キョク</t>
    </rPh>
    <rPh sb="3" eb="5">
      <t>マイセツ</t>
    </rPh>
    <rPh sb="5" eb="6">
      <t>クイ</t>
    </rPh>
    <phoneticPr fontId="1"/>
  </si>
  <si>
    <t>埋設標示費</t>
    <rPh sb="0" eb="2">
      <t>マイセツ</t>
    </rPh>
    <rPh sb="2" eb="4">
      <t>ヒョウジ</t>
    </rPh>
    <rPh sb="4" eb="5">
      <t>ヒ</t>
    </rPh>
    <phoneticPr fontId="1"/>
  </si>
  <si>
    <t>代価-1</t>
    <rPh sb="0" eb="2">
      <t>ダイカ</t>
    </rPh>
    <phoneticPr fontId="1"/>
  </si>
  <si>
    <t>掘方埋戻し費</t>
    <rPh sb="0" eb="1">
      <t>ホ</t>
    </rPh>
    <rPh sb="1" eb="2">
      <t>カタ</t>
    </rPh>
    <rPh sb="2" eb="3">
      <t>ウ</t>
    </rPh>
    <rPh sb="3" eb="4">
      <t>モド</t>
    </rPh>
    <rPh sb="5" eb="6">
      <t>ヒ</t>
    </rPh>
    <phoneticPr fontId="1"/>
  </si>
  <si>
    <t>代価-2</t>
    <rPh sb="0" eb="2">
      <t>ダイカ</t>
    </rPh>
    <phoneticPr fontId="1"/>
  </si>
  <si>
    <t>A-1)の計</t>
    <rPh sb="5" eb="6">
      <t>ケイ</t>
    </rPh>
    <phoneticPr fontId="1"/>
  </si>
  <si>
    <t>EM-VVF1.6-2C  露出</t>
    <rPh sb="14" eb="16">
      <t>ロシュツ</t>
    </rPh>
    <phoneticPr fontId="1"/>
  </si>
  <si>
    <t>EM-VVF1.6-3C  露出</t>
    <rPh sb="14" eb="16">
      <t>ロシュツ</t>
    </rPh>
    <phoneticPr fontId="1"/>
  </si>
  <si>
    <t>EM-VVF2.0-3C  露出</t>
    <rPh sb="14" eb="16">
      <t>ロシュツ</t>
    </rPh>
    <phoneticPr fontId="1"/>
  </si>
  <si>
    <t>照明器具</t>
    <rPh sb="0" eb="2">
      <t>ショウメイ</t>
    </rPh>
    <rPh sb="2" eb="4">
      <t>キグ</t>
    </rPh>
    <phoneticPr fontId="1"/>
  </si>
  <si>
    <t>露出スイッチ</t>
    <rPh sb="0" eb="2">
      <t>ロシュツ</t>
    </rPh>
    <phoneticPr fontId="1"/>
  </si>
  <si>
    <t>1P10A ランプ付</t>
    <rPh sb="9" eb="10">
      <t>フ</t>
    </rPh>
    <phoneticPr fontId="1"/>
  </si>
  <si>
    <t>ボックス類</t>
    <rPh sb="4" eb="5">
      <t>ルイ</t>
    </rPh>
    <phoneticPr fontId="1"/>
  </si>
  <si>
    <t>代価-3</t>
    <rPh sb="0" eb="2">
      <t>ダイカ</t>
    </rPh>
    <phoneticPr fontId="1"/>
  </si>
  <si>
    <t>電灯盤</t>
    <rPh sb="0" eb="2">
      <t>デントウ</t>
    </rPh>
    <rPh sb="2" eb="3">
      <t>バン</t>
    </rPh>
    <phoneticPr fontId="1"/>
  </si>
  <si>
    <t>面</t>
    <rPh sb="0" eb="1">
      <t>メン</t>
    </rPh>
    <phoneticPr fontId="1"/>
  </si>
  <si>
    <t>A-2)の計</t>
    <rPh sb="5" eb="6">
      <t>ケイ</t>
    </rPh>
    <phoneticPr fontId="1"/>
  </si>
  <si>
    <t>露出コンセント</t>
    <rPh sb="0" eb="2">
      <t>ロシュツ</t>
    </rPh>
    <phoneticPr fontId="1"/>
  </si>
  <si>
    <t>2P15AX2(接地端子付）</t>
    <rPh sb="8" eb="10">
      <t>セッチ</t>
    </rPh>
    <rPh sb="10" eb="12">
      <t>タンシ</t>
    </rPh>
    <rPh sb="12" eb="13">
      <t>フ</t>
    </rPh>
    <phoneticPr fontId="1"/>
  </si>
  <si>
    <t>代価-6</t>
    <rPh sb="0" eb="2">
      <t>ダイカ</t>
    </rPh>
    <phoneticPr fontId="1"/>
  </si>
  <si>
    <t>A-3)の計</t>
    <rPh sb="5" eb="6">
      <t>ケイ</t>
    </rPh>
    <phoneticPr fontId="1"/>
  </si>
  <si>
    <t>自動火災報知設備工事</t>
    <rPh sb="0" eb="2">
      <t>ジドウ</t>
    </rPh>
    <rPh sb="2" eb="4">
      <t>カサイ</t>
    </rPh>
    <rPh sb="4" eb="6">
      <t>ホウチ</t>
    </rPh>
    <rPh sb="6" eb="8">
      <t>セツビ</t>
    </rPh>
    <rPh sb="8" eb="10">
      <t>コウジ</t>
    </rPh>
    <phoneticPr fontId="1"/>
  </si>
  <si>
    <t>2)の計</t>
    <rPh sb="3" eb="4">
      <t>ケイ</t>
    </rPh>
    <phoneticPr fontId="1"/>
  </si>
  <si>
    <t>AE1.2-2C　　露出</t>
    <rPh sb="10" eb="12">
      <t>ロシュツ</t>
    </rPh>
    <phoneticPr fontId="1"/>
  </si>
  <si>
    <t>総合盤</t>
    <rPh sb="0" eb="2">
      <t>ソウゴウ</t>
    </rPh>
    <rPh sb="2" eb="3">
      <t>バン</t>
    </rPh>
    <phoneticPr fontId="1"/>
  </si>
  <si>
    <t>P型1級</t>
    <rPh sb="1" eb="2">
      <t>カタ</t>
    </rPh>
    <rPh sb="3" eb="4">
      <t>キュウ</t>
    </rPh>
    <phoneticPr fontId="1"/>
  </si>
  <si>
    <t>差動式スポット型感知器</t>
    <rPh sb="0" eb="1">
      <t>サ</t>
    </rPh>
    <rPh sb="1" eb="2">
      <t>ドウ</t>
    </rPh>
    <rPh sb="2" eb="3">
      <t>シキ</t>
    </rPh>
    <rPh sb="7" eb="8">
      <t>カタ</t>
    </rPh>
    <rPh sb="8" eb="10">
      <t>カンチ</t>
    </rPh>
    <rPh sb="10" eb="11">
      <t>キ</t>
    </rPh>
    <phoneticPr fontId="1"/>
  </si>
  <si>
    <t>2種露出</t>
    <rPh sb="1" eb="2">
      <t>シュ</t>
    </rPh>
    <rPh sb="2" eb="4">
      <t>ロシュツ</t>
    </rPh>
    <phoneticPr fontId="1"/>
  </si>
  <si>
    <t>定温式スポット型感知器</t>
    <rPh sb="0" eb="2">
      <t>テイオン</t>
    </rPh>
    <rPh sb="2" eb="3">
      <t>シキ</t>
    </rPh>
    <rPh sb="7" eb="8">
      <t>カタ</t>
    </rPh>
    <rPh sb="8" eb="10">
      <t>カンチ</t>
    </rPh>
    <rPh sb="10" eb="11">
      <t>キ</t>
    </rPh>
    <phoneticPr fontId="1"/>
  </si>
  <si>
    <t>1種防水</t>
    <rPh sb="1" eb="2">
      <t>シュ</t>
    </rPh>
    <rPh sb="2" eb="4">
      <t>ボウスイ</t>
    </rPh>
    <phoneticPr fontId="1"/>
  </si>
  <si>
    <t>光電式煙感知器</t>
    <rPh sb="0" eb="1">
      <t>ヒカリ</t>
    </rPh>
    <rPh sb="1" eb="2">
      <t>デン</t>
    </rPh>
    <rPh sb="2" eb="3">
      <t>シキ</t>
    </rPh>
    <rPh sb="3" eb="4">
      <t>ケムリ</t>
    </rPh>
    <rPh sb="4" eb="6">
      <t>カンチ</t>
    </rPh>
    <rPh sb="6" eb="7">
      <t>キ</t>
    </rPh>
    <phoneticPr fontId="1"/>
  </si>
  <si>
    <t>A-4)の計</t>
    <rPh sb="5" eb="6">
      <t>ケイ</t>
    </rPh>
    <phoneticPr fontId="1"/>
  </si>
  <si>
    <t>既設撤去費</t>
    <rPh sb="0" eb="2">
      <t>キセツ</t>
    </rPh>
    <rPh sb="2" eb="4">
      <t>テッキョ</t>
    </rPh>
    <rPh sb="4" eb="5">
      <t>ヒ</t>
    </rPh>
    <phoneticPr fontId="1"/>
  </si>
  <si>
    <t>代価-4</t>
    <rPh sb="0" eb="2">
      <t>ダイカ</t>
    </rPh>
    <phoneticPr fontId="1"/>
  </si>
  <si>
    <t>発生材処分費</t>
    <rPh sb="0" eb="2">
      <t>ハッセイ</t>
    </rPh>
    <rPh sb="2" eb="3">
      <t>ザイ</t>
    </rPh>
    <rPh sb="3" eb="5">
      <t>ショブン</t>
    </rPh>
    <rPh sb="5" eb="6">
      <t>ヒ</t>
    </rPh>
    <phoneticPr fontId="1"/>
  </si>
  <si>
    <t>代価-5</t>
    <rPh sb="0" eb="2">
      <t>ダイカ</t>
    </rPh>
    <phoneticPr fontId="1"/>
  </si>
  <si>
    <t>EM-VVF1.6-2C   露出</t>
    <rPh sb="15" eb="17">
      <t>ロシュツ</t>
    </rPh>
    <phoneticPr fontId="1"/>
  </si>
  <si>
    <t>EM-VVF1.6-3C   露出</t>
    <rPh sb="15" eb="17">
      <t>ロシュツ</t>
    </rPh>
    <phoneticPr fontId="1"/>
  </si>
  <si>
    <t>EM-VVF2.0-3C   露出</t>
    <rPh sb="15" eb="17">
      <t>ロシュツ</t>
    </rPh>
    <phoneticPr fontId="1"/>
  </si>
  <si>
    <t>1P10Aランプ付</t>
    <rPh sb="8" eb="9">
      <t>フ</t>
    </rPh>
    <phoneticPr fontId="1"/>
  </si>
  <si>
    <t>代価-7</t>
    <rPh sb="0" eb="2">
      <t>ダイカ</t>
    </rPh>
    <phoneticPr fontId="1"/>
  </si>
  <si>
    <t>ライテングダクト（キャップ付）</t>
    <rPh sb="13" eb="14">
      <t>フ</t>
    </rPh>
    <phoneticPr fontId="1"/>
  </si>
  <si>
    <t>B-1)の計</t>
    <rPh sb="5" eb="6">
      <t>ケイ</t>
    </rPh>
    <phoneticPr fontId="1"/>
  </si>
  <si>
    <t>2P15AX2  （接地端子付）</t>
    <rPh sb="10" eb="12">
      <t>セッチ</t>
    </rPh>
    <rPh sb="12" eb="14">
      <t>タンシ</t>
    </rPh>
    <rPh sb="14" eb="15">
      <t>フ</t>
    </rPh>
    <phoneticPr fontId="1"/>
  </si>
  <si>
    <t>代価-8</t>
    <rPh sb="0" eb="2">
      <t>ダイカ</t>
    </rPh>
    <phoneticPr fontId="1"/>
  </si>
  <si>
    <t>B-2)の計</t>
    <rPh sb="5" eb="6">
      <t>ケイ</t>
    </rPh>
    <phoneticPr fontId="1"/>
  </si>
  <si>
    <t>給排水衛生設備工事</t>
    <rPh sb="0" eb="3">
      <t>キュウハイスイ</t>
    </rPh>
    <rPh sb="3" eb="5">
      <t>エイセイ</t>
    </rPh>
    <rPh sb="5" eb="7">
      <t>セツビ</t>
    </rPh>
    <rPh sb="7" eb="9">
      <t>コウジ</t>
    </rPh>
    <phoneticPr fontId="1"/>
  </si>
  <si>
    <t>排水設備工事</t>
    <rPh sb="0" eb="2">
      <t>ハイスイ</t>
    </rPh>
    <rPh sb="2" eb="4">
      <t>セツビ</t>
    </rPh>
    <rPh sb="4" eb="6">
      <t>コウジ</t>
    </rPh>
    <phoneticPr fontId="1"/>
  </si>
  <si>
    <t>消火設備工事</t>
    <rPh sb="0" eb="2">
      <t>ショウカ</t>
    </rPh>
    <rPh sb="2" eb="4">
      <t>セツビ</t>
    </rPh>
    <rPh sb="4" eb="6">
      <t>コウジ</t>
    </rPh>
    <phoneticPr fontId="1"/>
  </si>
  <si>
    <t>Ａ-1）の計</t>
    <rPh sb="5" eb="6">
      <t>ケイ</t>
    </rPh>
    <phoneticPr fontId="1"/>
  </si>
  <si>
    <t>硬質塩化ビニル管</t>
    <rPh sb="0" eb="2">
      <t>コウシツ</t>
    </rPh>
    <rPh sb="2" eb="4">
      <t>エンカ</t>
    </rPh>
    <rPh sb="7" eb="8">
      <t>カン</t>
    </rPh>
    <phoneticPr fontId="1"/>
  </si>
  <si>
    <t>VP　100A　地中</t>
    <rPh sb="8" eb="10">
      <t>チチュウ</t>
    </rPh>
    <phoneticPr fontId="1"/>
  </si>
  <si>
    <t>VP　100A　屋外</t>
    <rPh sb="8" eb="10">
      <t>オクガイ</t>
    </rPh>
    <phoneticPr fontId="1"/>
  </si>
  <si>
    <t>小口径インバート桝</t>
    <rPh sb="0" eb="3">
      <t>ショウコウケイ</t>
    </rPh>
    <rPh sb="8" eb="9">
      <t>マス</t>
    </rPh>
    <phoneticPr fontId="1"/>
  </si>
  <si>
    <t>掘方埋戻し費</t>
    <rPh sb="0" eb="2">
      <t>ホリカタ</t>
    </rPh>
    <rPh sb="2" eb="4">
      <t>ウメモド</t>
    </rPh>
    <rPh sb="5" eb="6">
      <t>ヒ</t>
    </rPh>
    <phoneticPr fontId="1"/>
  </si>
  <si>
    <t>代価表-1</t>
    <rPh sb="0" eb="2">
      <t>ダイカ</t>
    </rPh>
    <rPh sb="2" eb="3">
      <t>ヒョウ</t>
    </rPh>
    <phoneticPr fontId="1"/>
  </si>
  <si>
    <t>（1)の計</t>
    <rPh sb="4" eb="5">
      <t>ケイ</t>
    </rPh>
    <phoneticPr fontId="1"/>
  </si>
  <si>
    <t>（2)の計</t>
    <rPh sb="4" eb="5">
      <t>ケイ</t>
    </rPh>
    <phoneticPr fontId="1"/>
  </si>
  <si>
    <t>空気調和設備工事</t>
    <rPh sb="0" eb="2">
      <t>クウキ</t>
    </rPh>
    <rPh sb="2" eb="4">
      <t>チョウワ</t>
    </rPh>
    <rPh sb="4" eb="6">
      <t>セツビ</t>
    </rPh>
    <rPh sb="6" eb="8">
      <t>コウジ</t>
    </rPh>
    <phoneticPr fontId="1"/>
  </si>
  <si>
    <t>換気設備工事</t>
    <rPh sb="0" eb="2">
      <t>カンキ</t>
    </rPh>
    <rPh sb="2" eb="4">
      <t>セツビ</t>
    </rPh>
    <rPh sb="4" eb="6">
      <t>コウジ</t>
    </rPh>
    <phoneticPr fontId="1"/>
  </si>
  <si>
    <t>PF-1　パイプ用ファン</t>
    <rPh sb="8" eb="9">
      <t>ヨウ</t>
    </rPh>
    <phoneticPr fontId="1"/>
  </si>
  <si>
    <t>台</t>
    <rPh sb="0" eb="1">
      <t>ダイ</t>
    </rPh>
    <phoneticPr fontId="1"/>
  </si>
  <si>
    <t>B-1）の計</t>
    <rPh sb="5" eb="6">
      <t>ケイ</t>
    </rPh>
    <phoneticPr fontId="1"/>
  </si>
  <si>
    <t>B-2）の計</t>
    <rPh sb="5" eb="6">
      <t>ケイ</t>
    </rPh>
    <phoneticPr fontId="1"/>
  </si>
  <si>
    <t>　代　価　表</t>
    <phoneticPr fontId="78"/>
  </si>
  <si>
    <t>￥</t>
    <phoneticPr fontId="78"/>
  </si>
  <si>
    <t>名　　称</t>
    <phoneticPr fontId="78"/>
  </si>
  <si>
    <t>数量</t>
    <phoneticPr fontId="78"/>
  </si>
  <si>
    <t>金  額</t>
    <phoneticPr fontId="78"/>
  </si>
  <si>
    <t>備　　考</t>
    <phoneticPr fontId="78"/>
  </si>
  <si>
    <t>ｍ3</t>
    <phoneticPr fontId="78"/>
  </si>
  <si>
    <t>ｍ3</t>
    <phoneticPr fontId="78"/>
  </si>
  <si>
    <t>　代　価　表</t>
    <phoneticPr fontId="78"/>
  </si>
  <si>
    <t>A-1)</t>
    <phoneticPr fontId="3"/>
  </si>
  <si>
    <t>電灯幹線設備</t>
    <rPh sb="0" eb="2">
      <t>デントウ</t>
    </rPh>
    <rPh sb="2" eb="4">
      <t>カンセン</t>
    </rPh>
    <phoneticPr fontId="3"/>
  </si>
  <si>
    <t>ケーブル　EM-CE８Ｓｑ-3C　(PF28)</t>
    <phoneticPr fontId="3"/>
  </si>
  <si>
    <t>ころがし</t>
    <phoneticPr fontId="3"/>
  </si>
  <si>
    <t>ケーブル　EM-CE８Ｓｑ-3C</t>
    <phoneticPr fontId="3"/>
  </si>
  <si>
    <t>ケーブル　EM-CE5.5Sq-3C (VE28)</t>
    <phoneticPr fontId="3"/>
  </si>
  <si>
    <t>ケーブル　EM-CE5.5Sq-3C (FEP30)</t>
    <phoneticPr fontId="3"/>
  </si>
  <si>
    <t>A-2)</t>
    <phoneticPr fontId="3"/>
  </si>
  <si>
    <t>ケーブル　EM-VVF1.6-2C</t>
    <phoneticPr fontId="3"/>
  </si>
  <si>
    <t>ケーブル　EM-VVF1.6-3C</t>
    <phoneticPr fontId="3"/>
  </si>
  <si>
    <t>ケーブル　EM-VVF1.6-2Cx2</t>
    <phoneticPr fontId="3"/>
  </si>
  <si>
    <t>ケーブル　EM-VVF2.0-3C</t>
    <phoneticPr fontId="3"/>
  </si>
  <si>
    <t>1-2)</t>
    <phoneticPr fontId="3"/>
  </si>
  <si>
    <t>ころがし</t>
    <phoneticPr fontId="3"/>
  </si>
  <si>
    <t>EM-VVF</t>
    <phoneticPr fontId="3"/>
  </si>
  <si>
    <t>1.6-2C</t>
    <phoneticPr fontId="3"/>
  </si>
  <si>
    <t>1.6-3C</t>
    <phoneticPr fontId="3"/>
  </si>
  <si>
    <t>2.0-3C</t>
    <phoneticPr fontId="3"/>
  </si>
  <si>
    <t>ケーブル　EM-VVF1.6-2C</t>
    <phoneticPr fontId="3"/>
  </si>
  <si>
    <t>A-3)</t>
    <phoneticPr fontId="3"/>
  </si>
  <si>
    <t>電灯ｺﾝｾﾝﾄ設備</t>
    <rPh sb="0" eb="2">
      <t>デントウ</t>
    </rPh>
    <rPh sb="7" eb="9">
      <t>セツビ</t>
    </rPh>
    <phoneticPr fontId="3"/>
  </si>
  <si>
    <t>②</t>
    <phoneticPr fontId="3"/>
  </si>
  <si>
    <t>③</t>
    <phoneticPr fontId="3"/>
  </si>
  <si>
    <t>④</t>
    <phoneticPr fontId="3"/>
  </si>
  <si>
    <t>A-4)</t>
    <phoneticPr fontId="3"/>
  </si>
  <si>
    <t>火災報知設備</t>
    <phoneticPr fontId="3"/>
  </si>
  <si>
    <t>ころがし</t>
    <phoneticPr fontId="3"/>
  </si>
  <si>
    <t>ケーブル　EM-AE1.2-2C</t>
    <phoneticPr fontId="3"/>
  </si>
  <si>
    <t>ころがし</t>
    <phoneticPr fontId="3"/>
  </si>
  <si>
    <t>ケーブル　EM-AE1.2-2Cx2</t>
    <phoneticPr fontId="3"/>
  </si>
  <si>
    <t>ケーブル　EM-AE1.2-2C</t>
    <phoneticPr fontId="3"/>
  </si>
  <si>
    <t>EM-AE</t>
    <phoneticPr fontId="3"/>
  </si>
  <si>
    <t>1.2-2Ｃ</t>
    <phoneticPr fontId="3"/>
  </si>
  <si>
    <t>ケーブル　EM-AE1.2-2Cx2</t>
    <phoneticPr fontId="3"/>
  </si>
  <si>
    <t>ケーブル　EM-AE1.2-2C</t>
    <phoneticPr fontId="3"/>
  </si>
  <si>
    <t>電灯照明設備(撤去)</t>
    <rPh sb="0" eb="2">
      <t>デントウ</t>
    </rPh>
    <rPh sb="2" eb="4">
      <t>ショウメイ</t>
    </rPh>
    <rPh sb="7" eb="9">
      <t>テッキョ</t>
    </rPh>
    <phoneticPr fontId="3"/>
  </si>
  <si>
    <t>VVF1.6-2C</t>
    <phoneticPr fontId="3"/>
  </si>
  <si>
    <t>×</t>
    <phoneticPr fontId="3"/>
  </si>
  <si>
    <t>EM-VVF</t>
    <phoneticPr fontId="3"/>
  </si>
  <si>
    <t>1.6-2Ｃ</t>
    <phoneticPr fontId="3"/>
  </si>
  <si>
    <t>1.6-3Ｃ</t>
    <phoneticPr fontId="3"/>
  </si>
  <si>
    <t>2.0-3C</t>
    <phoneticPr fontId="3"/>
  </si>
  <si>
    <t>1-3)</t>
    <phoneticPr fontId="3"/>
  </si>
  <si>
    <t>ケーブル　EM-VVF2.0-3C</t>
    <phoneticPr fontId="3"/>
  </si>
  <si>
    <t>1</t>
    <phoneticPr fontId="78"/>
  </si>
  <si>
    <t>（0.3+0.43）/2</t>
    <phoneticPr fontId="78"/>
  </si>
  <si>
    <t>（0.3+0.45）/2</t>
    <phoneticPr fontId="78"/>
  </si>
  <si>
    <t>M2</t>
    <phoneticPr fontId="3"/>
  </si>
  <si>
    <t>VP</t>
    <phoneticPr fontId="3"/>
  </si>
  <si>
    <t>N o .</t>
    <phoneticPr fontId="3"/>
  </si>
  <si>
    <t>M4</t>
    <phoneticPr fontId="3"/>
  </si>
  <si>
    <t>PF-1</t>
    <phoneticPr fontId="3"/>
  </si>
  <si>
    <t>100-200-90L　塩ビ</t>
    <phoneticPr fontId="3"/>
  </si>
  <si>
    <t>N o .</t>
    <phoneticPr fontId="3"/>
  </si>
  <si>
    <t>M5</t>
    <phoneticPr fontId="3"/>
  </si>
  <si>
    <t>N o .</t>
    <phoneticPr fontId="3"/>
  </si>
  <si>
    <t>PF-1</t>
    <phoneticPr fontId="3"/>
  </si>
  <si>
    <t>板金工</t>
    <rPh sb="0" eb="2">
      <t>バンキン</t>
    </rPh>
    <rPh sb="2" eb="3">
      <t>コウ</t>
    </rPh>
    <phoneticPr fontId="3"/>
  </si>
  <si>
    <t>構造材共</t>
    <rPh sb="0" eb="3">
      <t>コウゾウザイ</t>
    </rPh>
    <rPh sb="3" eb="4">
      <t>トモ</t>
    </rPh>
    <phoneticPr fontId="3"/>
  </si>
  <si>
    <t>造作材共</t>
    <rPh sb="0" eb="2">
      <t>ゾウサク</t>
    </rPh>
    <rPh sb="2" eb="3">
      <t>ザイ</t>
    </rPh>
    <rPh sb="3" eb="4">
      <t>トモ</t>
    </rPh>
    <phoneticPr fontId="3"/>
  </si>
  <si>
    <t>耐震補強材料共</t>
    <rPh sb="0" eb="2">
      <t>タイシン</t>
    </rPh>
    <rPh sb="2" eb="4">
      <t>ホキョウ</t>
    </rPh>
    <rPh sb="4" eb="6">
      <t>ザイリョウ</t>
    </rPh>
    <rPh sb="6" eb="7">
      <t>トモ</t>
    </rPh>
    <phoneticPr fontId="3"/>
  </si>
  <si>
    <t>構造材取り替え共</t>
    <rPh sb="0" eb="3">
      <t>コウゾウザイ</t>
    </rPh>
    <rPh sb="3" eb="4">
      <t>ト</t>
    </rPh>
    <rPh sb="5" eb="6">
      <t>カ</t>
    </rPh>
    <rPh sb="7" eb="8">
      <t>トモ</t>
    </rPh>
    <phoneticPr fontId="3"/>
  </si>
  <si>
    <t>ダンパー取り付け材料共</t>
    <rPh sb="4" eb="5">
      <t>ト</t>
    </rPh>
    <rPh sb="6" eb="7">
      <t>ツ</t>
    </rPh>
    <rPh sb="8" eb="9">
      <t>ザイ</t>
    </rPh>
    <rPh sb="9" eb="10">
      <t>リョウ</t>
    </rPh>
    <rPh sb="10" eb="11">
      <t>トモ</t>
    </rPh>
    <phoneticPr fontId="3"/>
  </si>
  <si>
    <t>材料共</t>
    <rPh sb="0" eb="1">
      <t>ザイ</t>
    </rPh>
    <rPh sb="1" eb="2">
      <t>リョウ</t>
    </rPh>
    <rPh sb="2" eb="3">
      <t>トモ</t>
    </rPh>
    <phoneticPr fontId="3"/>
  </si>
  <si>
    <t>設計審査</t>
    <phoneticPr fontId="3"/>
  </si>
  <si>
    <t>関の山車会館整備事業</t>
    <phoneticPr fontId="3"/>
  </si>
  <si>
    <t>関の山車会館伝承活動棟及び展示棟改修工事</t>
    <phoneticPr fontId="3"/>
  </si>
  <si>
    <t>亀山市関町中町地内</t>
    <phoneticPr fontId="3"/>
  </si>
  <si>
    <t xml:space="preserve">
関の山車会館伝承活動棟及び展示棟の改修工事　一式
文化財建造物改修工事
　伝承活動棟（木造平屋建、87.60m2）
　展示棟（土蔵造平屋建、28.86m2）
附属屋解体工事
　附属屋（木造平屋建、54.65m2）
</t>
    <rPh sb="97" eb="98">
      <t>ヤ</t>
    </rPh>
    <phoneticPr fontId="3"/>
  </si>
  <si>
    <t>（内消費税相当額　　　　　　　円）</t>
    <phoneticPr fontId="3"/>
  </si>
  <si>
    <t>労＊　　％</t>
    <phoneticPr fontId="3"/>
  </si>
  <si>
    <t>大工労務＋普通作業員労務　　*　　％</t>
    <rPh sb="0" eb="2">
      <t>ダイク</t>
    </rPh>
    <rPh sb="2" eb="4">
      <t>ロウム</t>
    </rPh>
    <rPh sb="5" eb="7">
      <t>フツウ</t>
    </rPh>
    <rPh sb="7" eb="10">
      <t>サギョウイン</t>
    </rPh>
    <rPh sb="10" eb="12">
      <t>ロウム</t>
    </rPh>
    <phoneticPr fontId="3"/>
  </si>
  <si>
    <t>大工労務＋普通作業員労務　*　　％</t>
    <rPh sb="0" eb="2">
      <t>ダイク</t>
    </rPh>
    <rPh sb="2" eb="4">
      <t>ロウム</t>
    </rPh>
    <rPh sb="5" eb="7">
      <t>フツウ</t>
    </rPh>
    <rPh sb="7" eb="10">
      <t>サギョウイン</t>
    </rPh>
    <rPh sb="10" eb="12">
      <t>ロウム</t>
    </rPh>
    <phoneticPr fontId="3"/>
  </si>
  <si>
    <t>労務　　％+器具　　％</t>
    <rPh sb="0" eb="2">
      <t>ロウム</t>
    </rPh>
    <rPh sb="6" eb="8">
      <t>キグ</t>
    </rPh>
    <phoneticPr fontId="3"/>
  </si>
  <si>
    <t>い</t>
  </si>
  <si>
    <t>い-1</t>
  </si>
  <si>
    <t>い-2</t>
  </si>
  <si>
    <t>い-3</t>
  </si>
  <si>
    <t>イ</t>
  </si>
  <si>
    <t>イ-1</t>
  </si>
  <si>
    <t>イ-2</t>
  </si>
  <si>
    <t>イ-3</t>
  </si>
  <si>
    <t xml:space="preserve"> ㎡</t>
  </si>
  <si>
    <t>ﾚﾃﾞｲﾐｸｽﾄ18-15-25(20)　　　　　　　　　　　　　　　　　　</t>
  </si>
  <si>
    <t>ﾚﾃﾞｲﾐｸｽﾄ 21-15-25(20)　　　　　　　　　　　　　　　　</t>
  </si>
  <si>
    <t>SD295A Ｄ13、D10</t>
  </si>
  <si>
    <t>ｔ</t>
  </si>
  <si>
    <t>ｱﾝｶ―ﾎﾙﾄ</t>
  </si>
  <si>
    <t>Ｍ12　Ｌ400</t>
  </si>
  <si>
    <t>Ｍ16　Ｌ600</t>
  </si>
  <si>
    <t>120*150*150</t>
  </si>
  <si>
    <t>ケ</t>
  </si>
  <si>
    <t>610*1829ｍｍ</t>
  </si>
  <si>
    <t>エンビφ75　VU</t>
  </si>
  <si>
    <t>タタミ</t>
  </si>
  <si>
    <t>W970、H1860</t>
  </si>
  <si>
    <t>W810/2、H1300</t>
  </si>
  <si>
    <t>W890,H1780</t>
  </si>
  <si>
    <t>F-2</t>
  </si>
  <si>
    <t>ｗ689、H1765</t>
  </si>
  <si>
    <t>W946、H1770</t>
  </si>
  <si>
    <t>6*7.5*1.82</t>
  </si>
  <si>
    <t>廃プラスチック類　　共</t>
  </si>
  <si>
    <t>t</t>
  </si>
  <si>
    <t>タタミ（最終処分）</t>
  </si>
  <si>
    <t>ｋｇ</t>
  </si>
  <si>
    <t>1-1</t>
  </si>
  <si>
    <t>1-2</t>
  </si>
  <si>
    <t>1-3</t>
  </si>
  <si>
    <t>2-1</t>
  </si>
  <si>
    <t>2</t>
  </si>
  <si>
    <t>イ－3</t>
  </si>
  <si>
    <t>労務　％　支持材　％</t>
    <rPh sb="0" eb="1">
      <t>ロウ</t>
    </rPh>
    <rPh sb="1" eb="2">
      <t>ム</t>
    </rPh>
    <rPh sb="5" eb="8">
      <t>シジザイ</t>
    </rPh>
    <phoneticPr fontId="3"/>
  </si>
  <si>
    <t>A-1)</t>
    <phoneticPr fontId="78"/>
  </si>
  <si>
    <t>名　　称</t>
    <phoneticPr fontId="78"/>
  </si>
  <si>
    <t>数量</t>
    <phoneticPr fontId="78"/>
  </si>
  <si>
    <t>金  額</t>
    <phoneticPr fontId="78"/>
  </si>
  <si>
    <t>備　　考</t>
    <phoneticPr fontId="78"/>
  </si>
  <si>
    <t>ｍ</t>
    <phoneticPr fontId="78"/>
  </si>
  <si>
    <t>　代　価　表</t>
    <phoneticPr fontId="78"/>
  </si>
  <si>
    <t>A-1)</t>
    <phoneticPr fontId="78"/>
  </si>
  <si>
    <t>￥</t>
    <phoneticPr fontId="78"/>
  </si>
  <si>
    <t>名　　称</t>
    <phoneticPr fontId="78"/>
  </si>
  <si>
    <t>数量</t>
    <phoneticPr fontId="78"/>
  </si>
  <si>
    <t>金  額</t>
    <phoneticPr fontId="78"/>
  </si>
  <si>
    <t>備　　考</t>
    <phoneticPr fontId="78"/>
  </si>
  <si>
    <t>ｍ3</t>
    <phoneticPr fontId="78"/>
  </si>
  <si>
    <t>A-2)</t>
    <phoneticPr fontId="78"/>
  </si>
  <si>
    <t>m</t>
    <phoneticPr fontId="78"/>
  </si>
  <si>
    <t>VVF1.6-2C</t>
    <phoneticPr fontId="78"/>
  </si>
  <si>
    <t>5C-2V</t>
    <phoneticPr fontId="78"/>
  </si>
  <si>
    <t>FL20Wx2</t>
    <phoneticPr fontId="78"/>
  </si>
  <si>
    <t>FL20Wx1</t>
    <phoneticPr fontId="78"/>
  </si>
  <si>
    <t>コンセント</t>
    <phoneticPr fontId="78"/>
  </si>
  <si>
    <t>2P15Ax3</t>
    <phoneticPr fontId="78"/>
  </si>
  <si>
    <t>kg</t>
    <phoneticPr fontId="78"/>
  </si>
  <si>
    <t>2tダンプ</t>
    <phoneticPr fontId="78"/>
  </si>
  <si>
    <t>A-3)</t>
    <phoneticPr fontId="78"/>
  </si>
  <si>
    <t>B-1)</t>
    <phoneticPr fontId="78"/>
  </si>
  <si>
    <t>B-2)</t>
    <phoneticPr fontId="78"/>
  </si>
  <si>
    <t>関の山車会館伝承活動棟及び展示棟改修工事</t>
    <rPh sb="0" eb="1">
      <t>セキ</t>
    </rPh>
    <rPh sb="2" eb="4">
      <t>ダシ</t>
    </rPh>
    <rPh sb="4" eb="6">
      <t>カイカン</t>
    </rPh>
    <rPh sb="6" eb="8">
      <t>デンショウ</t>
    </rPh>
    <rPh sb="8" eb="10">
      <t>カツドウ</t>
    </rPh>
    <rPh sb="10" eb="11">
      <t>ムネ</t>
    </rPh>
    <rPh sb="11" eb="12">
      <t>オヨ</t>
    </rPh>
    <rPh sb="13" eb="15">
      <t>テンジ</t>
    </rPh>
    <rPh sb="15" eb="16">
      <t>トウ</t>
    </rPh>
    <rPh sb="16" eb="18">
      <t>カイシュウ</t>
    </rPh>
    <rPh sb="18" eb="20">
      <t>コウジ</t>
    </rPh>
    <phoneticPr fontId="3"/>
  </si>
  <si>
    <t>関の山車会館伝承活動棟及び展示棟改修工事</t>
    <phoneticPr fontId="78"/>
  </si>
  <si>
    <t>関の山車会館伝承活動棟及び展示棟改修工事</t>
    <phoneticPr fontId="78"/>
  </si>
</sst>
</file>

<file path=xl/styles.xml><?xml version="1.0" encoding="utf-8"?>
<styleSheet xmlns="http://schemas.openxmlformats.org/spreadsheetml/2006/main">
  <numFmts count="58">
    <numFmt numFmtId="6" formatCode="&quot;¥&quot;#,##0;[Red]&quot;¥&quot;\-#,##0"/>
    <numFmt numFmtId="8" formatCode="&quot;¥&quot;#,##0.00;[Red]&quot;¥&quot;\-#,##0.00"/>
    <numFmt numFmtId="176" formatCode="#,##0_ "/>
    <numFmt numFmtId="177" formatCode="0.00_ "/>
    <numFmt numFmtId="178" formatCode="0_ "/>
    <numFmt numFmtId="179" formatCode="#,##0_);[Red]\(#,##0\)"/>
    <numFmt numFmtId="180" formatCode="0_);\(0\)"/>
    <numFmt numFmtId="181" formatCode="0_);[Red]\(0\)"/>
    <numFmt numFmtId="182" formatCode="#,##0.0_);[Red]\(#,##0.0\)"/>
    <numFmt numFmtId="183" formatCode="0.00_);[Red]\(0.00\)"/>
    <numFmt numFmtId="184" formatCode="#,##0.00_);[Red]\(#,##0.00\)"/>
    <numFmt numFmtId="185" formatCode="0.0000_ "/>
    <numFmt numFmtId="186" formatCode="0.0000_);[Red]\(0.0000\)"/>
    <numFmt numFmtId="187" formatCode="&quot;$&quot;#,##0_);[Red]\(&quot;$&quot;#,##0\)"/>
    <numFmt numFmtId="188" formatCode="0.0"/>
    <numFmt numFmtId="189" formatCode="0.000_);[Red]\(0.000\)"/>
    <numFmt numFmtId="190" formatCode="#,##0.000_);[Red]\(#,##0.000\)"/>
    <numFmt numFmtId="191" formatCode="0.0_);[Red]\(0.0\)"/>
    <numFmt numFmtId="192" formatCode="0.0_ "/>
    <numFmt numFmtId="193" formatCode="#,##0.0000_);[Red]\(#,##0.0000\)"/>
    <numFmt numFmtId="194" formatCode="0.00000_);[Red]\(0.00000\)"/>
    <numFmt numFmtId="195" formatCode="0.000"/>
    <numFmt numFmtId="196" formatCode="0.000000_);[Red]\(0.000000\)"/>
    <numFmt numFmtId="197" formatCode="0.00000_ "/>
    <numFmt numFmtId="198" formatCode="#,##0.0000_ ;[Red]\-#,##0.0000\ "/>
    <numFmt numFmtId="199" formatCode="#,##0.00000_ ;[Red]\-#,##0.00000\ "/>
    <numFmt numFmtId="200" formatCode="#,##0;\-#,##0;&quot;-&quot;"/>
    <numFmt numFmtId="201" formatCode="&quot;平&quot;&quot;成&quot;#&quot;年度&quot;"/>
    <numFmt numFmtId="202" formatCode="&quot;平成&quot;#&quot;年&quot;"/>
    <numFmt numFmtId="203" formatCode="#&quot;月&quot;"/>
    <numFmt numFmtId="204" formatCode="#,##0&quot;円&quot;"/>
    <numFmt numFmtId="205" formatCode="&quot;消&quot;&quot;費&quot;&quot;税&quot;#,##0"/>
    <numFmt numFmtId="206" formatCode="#,##0.0_ "/>
    <numFmt numFmtId="207" formatCode="#,##0.00000_);[Red]\(#,##0.00000\)"/>
    <numFmt numFmtId="208" formatCode="#,##0.000000_);[Red]\(#,##0.000000\)"/>
    <numFmt numFmtId="209" formatCode="#,##0.000;[Red]\-#,##0.000"/>
    <numFmt numFmtId="210" formatCode="&quot;¥&quot;#,##0_);[Red]\(&quot;¥&quot;#,##0\)"/>
    <numFmt numFmtId="211" formatCode="&quot;D　-　&quot;0"/>
    <numFmt numFmtId="212" formatCode="@&quot;.&quot;"/>
    <numFmt numFmtId="213" formatCode="&quot;¥&quot;\ 0"/>
    <numFmt numFmtId="214" formatCode="@&quot;月号&quot;"/>
    <numFmt numFmtId="215" formatCode="&quot;P&quot;0"/>
    <numFmt numFmtId="216" formatCode="General\ "/>
    <numFmt numFmtId="217" formatCode="&quot;*&quot;\ 0.000"/>
    <numFmt numFmtId="218" formatCode="\ \ @"/>
    <numFmt numFmtId="219" formatCode="&quot;*&quot;0.0"/>
    <numFmt numFmtId="220" formatCode="&quot;*&quot;0.00"/>
    <numFmt numFmtId="221" formatCode="&quot;×&quot;0.0"/>
    <numFmt numFmtId="222" formatCode="&quot;×&quot;0.00"/>
    <numFmt numFmtId="223" formatCode="_(&quot;$&quot;* #,##0_);_(&quot;$&quot;* \(#,##0\);_(&quot;$&quot;* &quot;-&quot;_);_(@_)"/>
    <numFmt numFmtId="224" formatCode="_(&quot;$&quot;* #,##0.00_);_(&quot;$&quot;* \(#,##0.00\);_(&quot;$&quot;* &quot;-&quot;??_);_(@_)"/>
    <numFmt numFmtId="225" formatCode="#,##0.00;[Red]#,##0.00"/>
    <numFmt numFmtId="226" formatCode="d\.m\.yy\ h:mm"/>
    <numFmt numFmtId="227" formatCode="_-* #,##0.0_-;\-* #,##0.0_-;_-* &quot;-&quot;??_-;_-@_-"/>
    <numFmt numFmtId="228" formatCode="&quot; &quot;#,##0;&quot;¥&quot;\!\-#,##0"/>
    <numFmt numFmtId="229" formatCode="&quot;P. &quot;#&quot; &quot;"/>
    <numFmt numFmtId="230" formatCode="#,###;[Red]&quot;△&quot;#,###"/>
    <numFmt numFmtId="231" formatCode="0.0\+"/>
  </numFmts>
  <fonts count="9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lr oSVbN"/>
      <family val="2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b/>
      <sz val="2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81"/>
      <name val="ＭＳ Ｐ明朝"/>
      <family val="1"/>
      <charset val="128"/>
    </font>
    <font>
      <sz val="11"/>
      <color rgb="FF00B05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30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color indexed="8"/>
      <name val="ＭＳ ゴシック"/>
      <family val="3"/>
      <charset val="128"/>
    </font>
    <font>
      <sz val="9.5"/>
      <name val="ｺﾞｼｯｸ"/>
      <family val="3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i/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gray0625"/>
    </fill>
    <fill>
      <patternFill patternType="solid">
        <fgColor theme="2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12"/>
      </left>
      <right/>
      <top/>
      <bottom style="hair">
        <color indexed="12"/>
      </bottom>
      <diagonal/>
    </border>
    <border>
      <left style="thin">
        <color indexed="12"/>
      </left>
      <right/>
      <top/>
      <bottom style="hair">
        <color indexed="1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10"/>
      </right>
      <top style="thin">
        <color indexed="64"/>
      </top>
      <bottom style="hair">
        <color indexed="1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</borders>
  <cellStyleXfs count="182">
    <xf numFmtId="0" fontId="0" fillId="0" borderId="0"/>
    <xf numFmtId="40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0" fontId="29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5" fillId="0" borderId="0" applyFill="0" applyBorder="0" applyAlignment="0"/>
    <xf numFmtId="200" fontId="15" fillId="0" borderId="0" applyFill="0" applyBorder="0" applyAlignment="0"/>
    <xf numFmtId="0" fontId="17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87" fontId="12" fillId="0" borderId="0"/>
    <xf numFmtId="4" fontId="17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0" borderId="3" applyNumberFormat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12" fillId="22" borderId="4" applyNumberFormat="0" applyFon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24" fillId="23" borderId="0">
      <alignment horizontal="right" vertical="top"/>
    </xf>
    <xf numFmtId="0" fontId="54" fillId="23" borderId="0">
      <alignment horizontal="right" vertical="top"/>
    </xf>
    <xf numFmtId="0" fontId="54" fillId="23" borderId="0">
      <alignment horizontal="right" vertical="top"/>
    </xf>
    <xf numFmtId="0" fontId="43" fillId="24" borderId="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45" fillId="0" borderId="7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24" borderId="11" applyNumberFormat="0" applyAlignment="0" applyProtection="0">
      <alignment vertical="center"/>
    </xf>
    <xf numFmtId="188" fontId="25" fillId="23" borderId="12">
      <alignment horizontal="right"/>
    </xf>
    <xf numFmtId="188" fontId="55" fillId="23" borderId="12">
      <alignment horizontal="right"/>
    </xf>
    <xf numFmtId="188" fontId="25" fillId="23" borderId="12">
      <alignment horizontal="right"/>
    </xf>
    <xf numFmtId="0" fontId="50" fillId="0" borderId="0" applyNumberFormat="0" applyFill="0" applyBorder="0" applyAlignment="0" applyProtection="0">
      <alignment vertical="center"/>
    </xf>
    <xf numFmtId="0" fontId="51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/>
    <xf numFmtId="0" fontId="6" fillId="0" borderId="0">
      <alignment vertical="center"/>
    </xf>
    <xf numFmtId="0" fontId="5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ont="0" applyBorder="0" applyProtection="0">
      <alignment horizontal="center" vertical="center"/>
      <protection locked="0"/>
    </xf>
    <xf numFmtId="0" fontId="6" fillId="0" borderId="0"/>
    <xf numFmtId="0" fontId="6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0">
      <alignment vertical="center"/>
    </xf>
    <xf numFmtId="0" fontId="26" fillId="0" borderId="0"/>
    <xf numFmtId="0" fontId="27" fillId="0" borderId="0"/>
    <xf numFmtId="0" fontId="13" fillId="0" borderId="0"/>
    <xf numFmtId="0" fontId="52" fillId="4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38" fontId="28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223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225" fontId="12" fillId="0" borderId="0" applyFill="0" applyBorder="0" applyAlignment="0"/>
    <xf numFmtId="226" fontId="2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226" fontId="2" fillId="0" borderId="0" applyFill="0" applyBorder="0" applyAlignment="0"/>
    <xf numFmtId="0" fontId="19" fillId="0" borderId="0" applyFill="0" applyBorder="0" applyAlignment="0"/>
    <xf numFmtId="225" fontId="12" fillId="0" borderId="0" applyFill="0" applyBorder="0" applyAlignment="0"/>
    <xf numFmtId="0" fontId="19" fillId="0" borderId="0" applyFont="0" applyFill="0" applyBorder="0" applyAlignment="0" applyProtection="0"/>
    <xf numFmtId="226" fontId="2" fillId="0" borderId="0" applyFont="0" applyFill="0" applyBorder="0" applyAlignment="0" applyProtection="0"/>
    <xf numFmtId="22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15" fillId="0" borderId="0" applyFill="0" applyBorder="0" applyAlignment="0"/>
    <xf numFmtId="226" fontId="2" fillId="0" borderId="0" applyFill="0" applyBorder="0" applyAlignment="0"/>
    <xf numFmtId="225" fontId="12" fillId="0" borderId="0" applyFill="0" applyBorder="0" applyAlignment="0"/>
    <xf numFmtId="226" fontId="2" fillId="0" borderId="0" applyFill="0" applyBorder="0" applyAlignment="0"/>
    <xf numFmtId="0" fontId="19" fillId="0" borderId="0" applyFill="0" applyBorder="0" applyAlignment="0"/>
    <xf numFmtId="225" fontId="12" fillId="0" borderId="0" applyFill="0" applyBorder="0" applyAlignment="0"/>
    <xf numFmtId="226" fontId="2" fillId="0" borderId="0" applyFill="0" applyBorder="0" applyAlignment="0"/>
    <xf numFmtId="225" fontId="12" fillId="0" borderId="0" applyFill="0" applyBorder="0" applyAlignment="0"/>
    <xf numFmtId="226" fontId="2" fillId="0" borderId="0" applyFill="0" applyBorder="0" applyAlignment="0"/>
    <xf numFmtId="0" fontId="19" fillId="0" borderId="0" applyFill="0" applyBorder="0" applyAlignment="0"/>
    <xf numFmtId="225" fontId="12" fillId="0" borderId="0" applyFill="0" applyBorder="0" applyAlignment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228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6" fontId="2" fillId="0" borderId="0" applyFill="0" applyBorder="0" applyAlignment="0"/>
    <xf numFmtId="225" fontId="12" fillId="0" borderId="0" applyFill="0" applyBorder="0" applyAlignment="0"/>
    <xf numFmtId="226" fontId="2" fillId="0" borderId="0" applyFill="0" applyBorder="0" applyAlignment="0"/>
    <xf numFmtId="0" fontId="19" fillId="0" borderId="0" applyFill="0" applyBorder="0" applyAlignment="0"/>
    <xf numFmtId="225" fontId="12" fillId="0" borderId="0" applyFill="0" applyBorder="0" applyAlignment="0"/>
    <xf numFmtId="0" fontId="82" fillId="30" borderId="0"/>
    <xf numFmtId="0" fontId="82" fillId="30" borderId="0"/>
    <xf numFmtId="0" fontId="82" fillId="30" borderId="0"/>
    <xf numFmtId="0" fontId="82" fillId="30" borderId="0"/>
    <xf numFmtId="0" fontId="82" fillId="30" borderId="0"/>
    <xf numFmtId="0" fontId="82" fillId="30" borderId="0"/>
    <xf numFmtId="0" fontId="82" fillId="30" borderId="0"/>
    <xf numFmtId="0" fontId="82" fillId="30" borderId="0"/>
    <xf numFmtId="49" fontId="15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27" fillId="0" borderId="67" applyNumberFormat="0" applyBorder="0" applyAlignment="0">
      <alignment horizontal="center"/>
    </xf>
    <xf numFmtId="0" fontId="83" fillId="0" borderId="0" applyFont="0" applyFill="0" applyBorder="0" applyAlignment="0" applyProtection="0"/>
    <xf numFmtId="0" fontId="36" fillId="0" borderId="0">
      <alignment vertical="top" textRotation="255"/>
    </xf>
    <xf numFmtId="0" fontId="36" fillId="0" borderId="0">
      <alignment horizontal="center" vertical="center"/>
    </xf>
    <xf numFmtId="0" fontId="84" fillId="0" borderId="66" applyNumberFormat="0" applyBorder="0">
      <alignment horizontal="center"/>
    </xf>
    <xf numFmtId="0" fontId="56" fillId="0" borderId="0" applyNumberFormat="0" applyFill="0" applyBorder="0" applyAlignment="0" applyProtection="0"/>
    <xf numFmtId="0" fontId="85" fillId="31" borderId="64" applyNumberFormat="0" applyFill="0" applyBorder="0" applyAlignment="0" applyProtection="0">
      <alignment horizontal="distributed" vertical="center"/>
    </xf>
    <xf numFmtId="230" fontId="86" fillId="0" borderId="65" applyNumberFormat="0" applyFill="0" applyBorder="0" applyAlignment="0" applyProtection="0"/>
    <xf numFmtId="230" fontId="56" fillId="0" borderId="65" applyNumberFormat="0" applyFill="0" applyBorder="0" applyAlignment="0" applyProtection="0"/>
    <xf numFmtId="0" fontId="87" fillId="0" borderId="0" applyNumberFormat="0" applyFill="0" applyBorder="0" applyAlignment="0" applyProtection="0">
      <alignment horizontal="right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8" fillId="0" borderId="0" applyNumberFormat="0" applyFont="0" applyBorder="0" applyProtection="0">
      <alignment horizontal="center" vertical="center"/>
      <protection locked="0"/>
    </xf>
  </cellStyleXfs>
  <cellXfs count="114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0" fontId="4" fillId="0" borderId="13" xfId="0" quotePrefix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179" fontId="4" fillId="0" borderId="13" xfId="0" quotePrefix="1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179" fontId="4" fillId="0" borderId="13" xfId="0" applyNumberFormat="1" applyFont="1" applyBorder="1" applyAlignment="1">
      <alignment horizontal="right" vertical="center" wrapText="1"/>
    </xf>
    <xf numFmtId="0" fontId="4" fillId="0" borderId="13" xfId="0" quotePrefix="1" applyFont="1" applyBorder="1" applyAlignment="1">
      <alignment horizontal="right" vertical="center" wrapText="1"/>
    </xf>
    <xf numFmtId="179" fontId="4" fillId="0" borderId="13" xfId="0" quotePrefix="1" applyNumberFormat="1" applyFont="1" applyBorder="1" applyAlignment="1">
      <alignment horizontal="right"/>
    </xf>
    <xf numFmtId="179" fontId="4" fillId="0" borderId="13" xfId="0" quotePrefix="1" applyNumberFormat="1" applyFont="1" applyBorder="1" applyAlignment="1">
      <alignment horizontal="right" wrapText="1"/>
    </xf>
    <xf numFmtId="179" fontId="4" fillId="0" borderId="13" xfId="0" applyNumberFormat="1" applyFont="1" applyBorder="1" applyAlignment="1">
      <alignment horizontal="right" vertical="center"/>
    </xf>
    <xf numFmtId="179" fontId="4" fillId="0" borderId="13" xfId="0" quotePrefix="1" applyNumberFormat="1" applyFont="1" applyBorder="1" applyAlignment="1">
      <alignment horizontal="right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38" fontId="9" fillId="0" borderId="15" xfId="50" applyFont="1" applyBorder="1" applyAlignment="1">
      <alignment horizontal="center"/>
    </xf>
    <xf numFmtId="38" fontId="5" fillId="0" borderId="2" xfId="50" applyFont="1" applyBorder="1" applyAlignment="1">
      <alignment horizontal="center"/>
    </xf>
    <xf numFmtId="38" fontId="5" fillId="0" borderId="2" xfId="50" applyFont="1" applyBorder="1" applyAlignment="1">
      <alignment horizontal="right"/>
    </xf>
    <xf numFmtId="0" fontId="4" fillId="0" borderId="15" xfId="0" quotePrefix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79" fontId="4" fillId="0" borderId="15" xfId="0" applyNumberFormat="1" applyFont="1" applyBorder="1" applyAlignment="1">
      <alignment horizontal="left" vertical="center" wrapText="1"/>
    </xf>
    <xf numFmtId="0" fontId="0" fillId="0" borderId="14" xfId="0" applyBorder="1"/>
    <xf numFmtId="10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/>
    <xf numFmtId="0" fontId="11" fillId="0" borderId="19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79" fontId="4" fillId="0" borderId="14" xfId="0" applyNumberFormat="1" applyFont="1" applyBorder="1" applyAlignment="1">
      <alignment vertical="center"/>
    </xf>
    <xf numFmtId="183" fontId="0" fillId="0" borderId="0" xfId="0" applyNumberFormat="1"/>
    <xf numFmtId="3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76" fontId="4" fillId="0" borderId="13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2" fillId="0" borderId="0" xfId="85"/>
    <xf numFmtId="0" fontId="31" fillId="0" borderId="13" xfId="85" applyFont="1" applyBorder="1" applyAlignment="1">
      <alignment horizontal="center" vertical="center"/>
    </xf>
    <xf numFmtId="184" fontId="31" fillId="0" borderId="13" xfId="85" applyNumberFormat="1" applyFont="1" applyBorder="1" applyAlignment="1">
      <alignment horizontal="left" vertical="center"/>
    </xf>
    <xf numFmtId="179" fontId="2" fillId="0" borderId="13" xfId="85" applyNumberFormat="1" applyBorder="1" applyAlignment="1">
      <alignment horizontal="right" vertical="center"/>
    </xf>
    <xf numFmtId="179" fontId="2" fillId="0" borderId="13" xfId="85" applyNumberFormat="1" applyBorder="1" applyAlignment="1">
      <alignment horizontal="center" vertical="center"/>
    </xf>
    <xf numFmtId="184" fontId="2" fillId="0" borderId="13" xfId="85" applyNumberFormat="1" applyBorder="1" applyAlignment="1">
      <alignment horizontal="center" vertical="center"/>
    </xf>
    <xf numFmtId="182" fontId="2" fillId="0" borderId="13" xfId="85" applyNumberFormat="1" applyBorder="1" applyAlignment="1">
      <alignment horizontal="center" vertical="center"/>
    </xf>
    <xf numFmtId="184" fontId="31" fillId="0" borderId="17" xfId="85" applyNumberFormat="1" applyFont="1" applyBorder="1" applyAlignment="1">
      <alignment horizontal="center" vertical="center"/>
    </xf>
    <xf numFmtId="184" fontId="31" fillId="0" borderId="20" xfId="85" applyNumberFormat="1" applyFont="1" applyBorder="1" applyAlignment="1">
      <alignment horizontal="center" vertical="center"/>
    </xf>
    <xf numFmtId="184" fontId="31" fillId="0" borderId="13" xfId="85" applyNumberFormat="1" applyFont="1" applyBorder="1" applyAlignment="1">
      <alignment vertical="center"/>
    </xf>
    <xf numFmtId="184" fontId="2" fillId="0" borderId="18" xfId="85" applyNumberFormat="1" applyBorder="1" applyAlignment="1">
      <alignment horizontal="left" vertical="center"/>
    </xf>
    <xf numFmtId="184" fontId="31" fillId="0" borderId="21" xfId="85" applyNumberFormat="1" applyFont="1" applyBorder="1" applyAlignment="1">
      <alignment horizontal="center" vertical="center"/>
    </xf>
    <xf numFmtId="184" fontId="31" fillId="0" borderId="15" xfId="85" applyNumberFormat="1" applyFont="1" applyBorder="1" applyAlignment="1">
      <alignment horizontal="left" vertical="center"/>
    </xf>
    <xf numFmtId="189" fontId="2" fillId="0" borderId="13" xfId="85" applyNumberFormat="1" applyBorder="1" applyAlignment="1">
      <alignment horizontal="right" vertical="center"/>
    </xf>
    <xf numFmtId="0" fontId="31" fillId="0" borderId="13" xfId="85" applyFont="1" applyBorder="1" applyAlignment="1">
      <alignment horizontal="center"/>
    </xf>
    <xf numFmtId="182" fontId="2" fillId="0" borderId="13" xfId="85" applyNumberFormat="1" applyBorder="1" applyAlignment="1">
      <alignment horizontal="right" vertical="center"/>
    </xf>
    <xf numFmtId="0" fontId="31" fillId="0" borderId="13" xfId="85" applyFont="1" applyBorder="1" applyAlignment="1">
      <alignment horizontal="left" vertical="center"/>
    </xf>
    <xf numFmtId="184" fontId="29" fillId="0" borderId="18" xfId="85" applyNumberFormat="1" applyFont="1" applyBorder="1" applyAlignment="1">
      <alignment horizontal="left" vertical="center"/>
    </xf>
    <xf numFmtId="0" fontId="31" fillId="0" borderId="13" xfId="85" applyFont="1" applyBorder="1" applyAlignment="1">
      <alignment horizontal="left"/>
    </xf>
    <xf numFmtId="184" fontId="2" fillId="0" borderId="13" xfId="85" applyNumberFormat="1" applyBorder="1" applyAlignment="1">
      <alignment horizontal="right" vertical="center"/>
    </xf>
    <xf numFmtId="190" fontId="2" fillId="0" borderId="13" xfId="85" applyNumberFormat="1" applyBorder="1" applyAlignment="1">
      <alignment vertical="center"/>
    </xf>
    <xf numFmtId="184" fontId="2" fillId="0" borderId="18" xfId="85" applyNumberFormat="1" applyBorder="1" applyAlignment="1">
      <alignment horizontal="center" vertical="center"/>
    </xf>
    <xf numFmtId="184" fontId="2" fillId="0" borderId="0" xfId="85" applyNumberFormat="1" applyBorder="1" applyAlignment="1">
      <alignment horizontal="center"/>
    </xf>
    <xf numFmtId="184" fontId="2" fillId="0" borderId="21" xfId="85" applyNumberFormat="1" applyBorder="1" applyAlignment="1">
      <alignment horizontal="center"/>
    </xf>
    <xf numFmtId="184" fontId="2" fillId="0" borderId="18" xfId="85" applyNumberFormat="1" applyBorder="1" applyAlignment="1">
      <alignment horizontal="center"/>
    </xf>
    <xf numFmtId="189" fontId="2" fillId="0" borderId="13" xfId="85" applyNumberFormat="1" applyFont="1" applyBorder="1" applyAlignment="1">
      <alignment horizontal="center" vertical="center"/>
    </xf>
    <xf numFmtId="189" fontId="2" fillId="0" borderId="13" xfId="85" applyNumberFormat="1" applyBorder="1" applyAlignment="1">
      <alignment horizontal="center" vertical="center"/>
    </xf>
    <xf numFmtId="0" fontId="31" fillId="0" borderId="13" xfId="85" applyFont="1" applyBorder="1" applyAlignment="1">
      <alignment vertical="center"/>
    </xf>
    <xf numFmtId="181" fontId="2" fillId="0" borderId="13" xfId="85" applyNumberFormat="1" applyBorder="1" applyAlignment="1">
      <alignment horizontal="center" vertical="center"/>
    </xf>
    <xf numFmtId="190" fontId="2" fillId="0" borderId="0" xfId="85" applyNumberFormat="1"/>
    <xf numFmtId="181" fontId="2" fillId="0" borderId="13" xfId="85" applyNumberFormat="1" applyBorder="1" applyAlignment="1">
      <alignment horizontal="right" vertical="center"/>
    </xf>
    <xf numFmtId="181" fontId="2" fillId="0" borderId="13" xfId="85" applyNumberFormat="1" applyBorder="1" applyAlignment="1">
      <alignment vertical="center"/>
    </xf>
    <xf numFmtId="189" fontId="2" fillId="0" borderId="13" xfId="85" applyNumberFormat="1" applyBorder="1" applyAlignment="1">
      <alignment vertical="center"/>
    </xf>
    <xf numFmtId="184" fontId="0" fillId="0" borderId="13" xfId="85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4" xfId="0" quotePrefix="1" applyFont="1" applyBorder="1" applyAlignment="1">
      <alignment horizontal="center" vertical="center" wrapText="1"/>
    </xf>
    <xf numFmtId="0" fontId="0" fillId="0" borderId="21" xfId="0" applyBorder="1"/>
    <xf numFmtId="179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59" fillId="0" borderId="0" xfId="0" applyFont="1"/>
    <xf numFmtId="0" fontId="59" fillId="0" borderId="0" xfId="0" applyFont="1" applyBorder="1"/>
    <xf numFmtId="183" fontId="0" fillId="0" borderId="13" xfId="85" applyNumberFormat="1" applyFont="1" applyBorder="1" applyAlignment="1">
      <alignment horizontal="right" vertical="center"/>
    </xf>
    <xf numFmtId="183" fontId="2" fillId="0" borderId="13" xfId="85" applyNumberFormat="1" applyFont="1" applyBorder="1" applyAlignment="1">
      <alignment horizontal="center" vertical="center"/>
    </xf>
    <xf numFmtId="183" fontId="2" fillId="0" borderId="13" xfId="85" applyNumberFormat="1" applyBorder="1" applyAlignment="1">
      <alignment horizontal="right" vertical="center"/>
    </xf>
    <xf numFmtId="183" fontId="0" fillId="0" borderId="13" xfId="85" applyNumberFormat="1" applyFont="1" applyBorder="1" applyAlignment="1">
      <alignment horizontal="center" vertical="center"/>
    </xf>
    <xf numFmtId="183" fontId="2" fillId="0" borderId="13" xfId="85" applyNumberForma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82" fontId="0" fillId="0" borderId="13" xfId="85" applyNumberFormat="1" applyFont="1" applyBorder="1" applyAlignment="1">
      <alignment horizontal="right" vertical="center"/>
    </xf>
    <xf numFmtId="192" fontId="4" fillId="0" borderId="13" xfId="0" applyNumberFormat="1" applyFont="1" applyBorder="1" applyAlignment="1">
      <alignment horizontal="right" vertical="center" wrapText="1"/>
    </xf>
    <xf numFmtId="179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 applyBorder="1"/>
    <xf numFmtId="189" fontId="0" fillId="0" borderId="13" xfId="85" applyNumberFormat="1" applyFont="1" applyBorder="1" applyAlignment="1">
      <alignment horizontal="center" vertical="center"/>
    </xf>
    <xf numFmtId="189" fontId="0" fillId="0" borderId="13" xfId="85" applyNumberFormat="1" applyFont="1" applyBorder="1" applyAlignment="1">
      <alignment horizontal="right" vertical="center"/>
    </xf>
    <xf numFmtId="189" fontId="2" fillId="0" borderId="13" xfId="85" applyNumberFormat="1" applyFont="1" applyBorder="1" applyAlignment="1">
      <alignment horizontal="right" vertical="center"/>
    </xf>
    <xf numFmtId="184" fontId="11" fillId="0" borderId="13" xfId="85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9" fontId="2" fillId="0" borderId="0" xfId="0" applyNumberFormat="1" applyFont="1" applyBorder="1"/>
    <xf numFmtId="9" fontId="6" fillId="0" borderId="0" xfId="0" applyNumberFormat="1" applyFont="1" applyBorder="1"/>
    <xf numFmtId="179" fontId="4" fillId="0" borderId="0" xfId="0" applyNumberFormat="1" applyFont="1" applyBorder="1" applyAlignment="1">
      <alignment horizontal="right"/>
    </xf>
    <xf numFmtId="179" fontId="60" fillId="0" borderId="13" xfId="0" applyNumberFormat="1" applyFont="1" applyBorder="1" applyAlignment="1">
      <alignment horizontal="right" vertical="center" wrapText="1"/>
    </xf>
    <xf numFmtId="184" fontId="0" fillId="0" borderId="16" xfId="85" applyNumberFormat="1" applyFont="1" applyBorder="1" applyAlignment="1">
      <alignment horizontal="left" vertical="center"/>
    </xf>
    <xf numFmtId="181" fontId="0" fillId="0" borderId="13" xfId="85" applyNumberFormat="1" applyFont="1" applyBorder="1" applyAlignment="1">
      <alignment horizontal="right" vertical="center"/>
    </xf>
    <xf numFmtId="189" fontId="0" fillId="0" borderId="13" xfId="85" applyNumberFormat="1" applyFont="1" applyBorder="1" applyAlignment="1">
      <alignment vertical="center"/>
    </xf>
    <xf numFmtId="191" fontId="0" fillId="0" borderId="13" xfId="85" applyNumberFormat="1" applyFont="1" applyBorder="1" applyAlignment="1">
      <alignment horizontal="right"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vertical="center"/>
    </xf>
    <xf numFmtId="184" fontId="0" fillId="0" borderId="22" xfId="85" applyNumberFormat="1" applyFont="1" applyBorder="1" applyAlignment="1">
      <alignment horizontal="center" vertical="center"/>
    </xf>
    <xf numFmtId="184" fontId="31" fillId="0" borderId="23" xfId="85" applyNumberFormat="1" applyFont="1" applyBorder="1" applyAlignment="1">
      <alignment horizontal="center" vertical="center"/>
    </xf>
    <xf numFmtId="184" fontId="31" fillId="0" borderId="24" xfId="85" applyNumberFormat="1" applyFont="1" applyBorder="1" applyAlignment="1">
      <alignment horizontal="center" vertical="center"/>
    </xf>
    <xf numFmtId="184" fontId="0" fillId="0" borderId="0" xfId="85" applyNumberFormat="1" applyFont="1" applyBorder="1" applyAlignment="1">
      <alignment horizontal="left"/>
    </xf>
    <xf numFmtId="184" fontId="0" fillId="0" borderId="13" xfId="85" applyNumberFormat="1" applyFont="1" applyBorder="1" applyAlignment="1">
      <alignment horizontal="right" vertical="center"/>
    </xf>
    <xf numFmtId="186" fontId="2" fillId="0" borderId="13" xfId="85" applyNumberFormat="1" applyBorder="1" applyAlignment="1">
      <alignment vertical="center"/>
    </xf>
    <xf numFmtId="186" fontId="0" fillId="0" borderId="13" xfId="85" applyNumberFormat="1" applyFont="1" applyBorder="1" applyAlignment="1">
      <alignment vertical="center"/>
    </xf>
    <xf numFmtId="0" fontId="0" fillId="0" borderId="13" xfId="85" applyFont="1" applyBorder="1" applyAlignment="1">
      <alignment horizontal="left" vertical="center"/>
    </xf>
    <xf numFmtId="178" fontId="4" fillId="0" borderId="13" xfId="0" applyNumberFormat="1" applyFont="1" applyBorder="1" applyAlignment="1">
      <alignment horizontal="right" vertical="center" wrapText="1"/>
    </xf>
    <xf numFmtId="190" fontId="0" fillId="0" borderId="13" xfId="85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1" fontId="2" fillId="0" borderId="13" xfId="85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1" fillId="0" borderId="13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 wrapText="1"/>
    </xf>
    <xf numFmtId="179" fontId="61" fillId="0" borderId="13" xfId="0" applyNumberFormat="1" applyFont="1" applyBorder="1" applyAlignment="1">
      <alignment horizontal="right" vertical="center" wrapText="1"/>
    </xf>
    <xf numFmtId="179" fontId="61" fillId="0" borderId="13" xfId="0" quotePrefix="1" applyNumberFormat="1" applyFont="1" applyBorder="1" applyAlignment="1">
      <alignment horizontal="right" vertical="center" wrapText="1"/>
    </xf>
    <xf numFmtId="179" fontId="61" fillId="0" borderId="13" xfId="0" applyNumberFormat="1" applyFont="1" applyBorder="1" applyAlignment="1">
      <alignment horizontal="right" vertical="center"/>
    </xf>
    <xf numFmtId="184" fontId="59" fillId="0" borderId="13" xfId="85" applyNumberFormat="1" applyFont="1" applyBorder="1" applyAlignment="1">
      <alignment horizontal="right" vertical="center"/>
    </xf>
    <xf numFmtId="0" fontId="62" fillId="0" borderId="13" xfId="85" applyFont="1" applyBorder="1" applyAlignment="1">
      <alignment horizontal="center" vertical="center"/>
    </xf>
    <xf numFmtId="184" fontId="59" fillId="0" borderId="13" xfId="85" applyNumberFormat="1" applyFont="1" applyBorder="1" applyAlignment="1">
      <alignment horizontal="center" vertical="center"/>
    </xf>
    <xf numFmtId="191" fontId="59" fillId="0" borderId="13" xfId="85" applyNumberFormat="1" applyFont="1" applyBorder="1" applyAlignment="1">
      <alignment horizontal="right" vertical="center"/>
    </xf>
    <xf numFmtId="184" fontId="62" fillId="0" borderId="13" xfId="85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right" vertical="center"/>
    </xf>
    <xf numFmtId="178" fontId="61" fillId="0" borderId="13" xfId="0" applyNumberFormat="1" applyFont="1" applyBorder="1" applyAlignment="1">
      <alignment horizontal="right" vertical="center" wrapText="1"/>
    </xf>
    <xf numFmtId="184" fontId="62" fillId="0" borderId="18" xfId="85" applyNumberFormat="1" applyFont="1" applyBorder="1" applyAlignment="1">
      <alignment horizontal="center" vertical="center"/>
    </xf>
    <xf numFmtId="184" fontId="62" fillId="0" borderId="0" xfId="85" applyNumberFormat="1" applyFont="1" applyBorder="1" applyAlignment="1">
      <alignment horizontal="center" vertical="center"/>
    </xf>
    <xf numFmtId="183" fontId="0" fillId="0" borderId="0" xfId="0" applyNumberFormat="1" applyAlignment="1">
      <alignment vertical="center"/>
    </xf>
    <xf numFmtId="184" fontId="0" fillId="0" borderId="23" xfId="85" applyNumberFormat="1" applyFont="1" applyBorder="1" applyAlignment="1">
      <alignment horizontal="center"/>
    </xf>
    <xf numFmtId="184" fontId="2" fillId="0" borderId="23" xfId="85" applyNumberFormat="1" applyBorder="1" applyAlignment="1">
      <alignment horizontal="center"/>
    </xf>
    <xf numFmtId="184" fontId="2" fillId="0" borderId="24" xfId="85" applyNumberFormat="1" applyBorder="1" applyAlignment="1">
      <alignment horizontal="center"/>
    </xf>
    <xf numFmtId="0" fontId="0" fillId="0" borderId="18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" fillId="0" borderId="13" xfId="0" applyFont="1" applyBorder="1" applyAlignment="1">
      <alignment vertical="center" wrapText="1"/>
    </xf>
    <xf numFmtId="38" fontId="0" fillId="0" borderId="0" xfId="0" applyNumberFormat="1"/>
    <xf numFmtId="176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81" fontId="0" fillId="0" borderId="13" xfId="85" applyNumberFormat="1" applyFont="1" applyBorder="1" applyAlignment="1">
      <alignment horizontal="center" vertical="center"/>
    </xf>
    <xf numFmtId="184" fontId="11" fillId="0" borderId="13" xfId="85" applyNumberFormat="1" applyFont="1" applyBorder="1" applyAlignment="1">
      <alignment vertical="center"/>
    </xf>
    <xf numFmtId="183" fontId="2" fillId="0" borderId="13" xfId="85" applyNumberForma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9" fontId="4" fillId="0" borderId="15" xfId="0" applyNumberFormat="1" applyFont="1" applyBorder="1" applyAlignment="1">
      <alignment horizontal="left" vertical="center" wrapText="1"/>
    </xf>
    <xf numFmtId="191" fontId="2" fillId="0" borderId="13" xfId="85" applyNumberFormat="1" applyBorder="1" applyAlignment="1">
      <alignment horizontal="center" vertical="center"/>
    </xf>
    <xf numFmtId="179" fontId="0" fillId="0" borderId="13" xfId="85" applyNumberFormat="1" applyFont="1" applyBorder="1" applyAlignment="1">
      <alignment horizontal="center" vertical="center"/>
    </xf>
    <xf numFmtId="184" fontId="34" fillId="0" borderId="0" xfId="85" applyNumberFormat="1" applyFont="1" applyBorder="1" applyAlignment="1">
      <alignment horizontal="center"/>
    </xf>
    <xf numFmtId="184" fontId="34" fillId="0" borderId="21" xfId="85" applyNumberFormat="1" applyFont="1" applyBorder="1" applyAlignment="1">
      <alignment horizontal="center"/>
    </xf>
    <xf numFmtId="184" fontId="31" fillId="0" borderId="13" xfId="85" applyNumberFormat="1" applyFont="1" applyBorder="1" applyAlignment="1">
      <alignment horizontal="right" vertical="center"/>
    </xf>
    <xf numFmtId="190" fontId="0" fillId="0" borderId="13" xfId="85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center" vertical="center"/>
    </xf>
    <xf numFmtId="184" fontId="31" fillId="0" borderId="13" xfId="0" applyNumberFormat="1" applyFont="1" applyBorder="1" applyAlignment="1">
      <alignment horizontal="left" vertical="center"/>
    </xf>
    <xf numFmtId="184" fontId="31" fillId="0" borderId="13" xfId="0" applyNumberFormat="1" applyFont="1" applyBorder="1" applyAlignment="1">
      <alignment vertical="center"/>
    </xf>
    <xf numFmtId="0" fontId="31" fillId="0" borderId="13" xfId="0" applyFont="1" applyBorder="1" applyAlignment="1">
      <alignment horizontal="left" vertical="center"/>
    </xf>
    <xf numFmtId="184" fontId="31" fillId="0" borderId="21" xfId="0" applyNumberFormat="1" applyFont="1" applyBorder="1" applyAlignment="1">
      <alignment horizontal="center" vertical="center"/>
    </xf>
    <xf numFmtId="184" fontId="31" fillId="0" borderId="18" xfId="0" applyNumberFormat="1" applyFont="1" applyBorder="1" applyAlignment="1">
      <alignment horizontal="center" vertical="center"/>
    </xf>
    <xf numFmtId="184" fontId="31" fillId="0" borderId="22" xfId="0" applyNumberFormat="1" applyFont="1" applyBorder="1" applyAlignment="1">
      <alignment horizontal="center" vertical="center"/>
    </xf>
    <xf numFmtId="184" fontId="31" fillId="0" borderId="23" xfId="0" applyNumberFormat="1" applyFont="1" applyBorder="1" applyAlignment="1">
      <alignment horizontal="center" vertical="center"/>
    </xf>
    <xf numFmtId="184" fontId="31" fillId="0" borderId="24" xfId="0" applyNumberFormat="1" applyFont="1" applyBorder="1" applyAlignment="1">
      <alignment horizontal="center" vertical="center"/>
    </xf>
    <xf numFmtId="184" fontId="31" fillId="0" borderId="0" xfId="0" applyNumberFormat="1" applyFont="1" applyBorder="1" applyAlignment="1">
      <alignment horizontal="left" vertical="center"/>
    </xf>
    <xf numFmtId="184" fontId="31" fillId="0" borderId="25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84" fontId="31" fillId="0" borderId="18" xfId="0" applyNumberFormat="1" applyFont="1" applyBorder="1" applyAlignment="1">
      <alignment horizontal="left" vertical="center"/>
    </xf>
    <xf numFmtId="190" fontId="0" fillId="0" borderId="13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184" fontId="31" fillId="0" borderId="22" xfId="85" applyNumberFormat="1" applyFont="1" applyBorder="1" applyAlignment="1">
      <alignment horizontal="center" vertical="center"/>
    </xf>
    <xf numFmtId="184" fontId="31" fillId="0" borderId="0" xfId="85" applyNumberFormat="1" applyFont="1" applyBorder="1" applyAlignment="1">
      <alignment horizontal="right" vertical="center"/>
    </xf>
    <xf numFmtId="0" fontId="0" fillId="0" borderId="26" xfId="0" applyBorder="1"/>
    <xf numFmtId="0" fontId="35" fillId="0" borderId="13" xfId="0" applyFont="1" applyBorder="1" applyAlignment="1">
      <alignment horizontal="center" vertical="center"/>
    </xf>
    <xf numFmtId="179" fontId="60" fillId="0" borderId="13" xfId="0" applyNumberFormat="1" applyFont="1" applyBorder="1" applyAlignment="1">
      <alignment horizontal="right" vertical="center"/>
    </xf>
    <xf numFmtId="196" fontId="0" fillId="0" borderId="0" xfId="0" applyNumberFormat="1"/>
    <xf numFmtId="194" fontId="0" fillId="0" borderId="0" xfId="0" applyNumberFormat="1"/>
    <xf numFmtId="186" fontId="0" fillId="0" borderId="0" xfId="0" applyNumberFormat="1"/>
    <xf numFmtId="197" fontId="0" fillId="0" borderId="0" xfId="0" applyNumberFormat="1"/>
    <xf numFmtId="198" fontId="0" fillId="0" borderId="0" xfId="0" applyNumberFormat="1"/>
    <xf numFmtId="199" fontId="0" fillId="0" borderId="0" xfId="0" applyNumberFormat="1"/>
    <xf numFmtId="185" fontId="0" fillId="0" borderId="0" xfId="0" applyNumberFormat="1"/>
    <xf numFmtId="185" fontId="0" fillId="0" borderId="0" xfId="0" applyNumberFormat="1" applyAlignment="1">
      <alignment horizontal="center"/>
    </xf>
    <xf numFmtId="0" fontId="0" fillId="0" borderId="17" xfId="0" applyBorder="1"/>
    <xf numFmtId="0" fontId="4" fillId="0" borderId="13" xfId="0" applyFont="1" applyBorder="1" applyAlignment="1">
      <alignment vertical="center"/>
    </xf>
    <xf numFmtId="184" fontId="11" fillId="0" borderId="25" xfId="0" applyNumberFormat="1" applyFont="1" applyBorder="1" applyAlignment="1">
      <alignment vertical="center"/>
    </xf>
    <xf numFmtId="184" fontId="0" fillId="0" borderId="23" xfId="85" applyNumberFormat="1" applyFont="1" applyBorder="1" applyAlignment="1">
      <alignment horizontal="center" vertical="center"/>
    </xf>
    <xf numFmtId="0" fontId="0" fillId="0" borderId="13" xfId="0" applyFont="1" applyBorder="1"/>
    <xf numFmtId="0" fontId="0" fillId="0" borderId="13" xfId="0" applyFont="1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7" xfId="0" applyBorder="1"/>
    <xf numFmtId="0" fontId="0" fillId="0" borderId="20" xfId="0" applyBorder="1"/>
    <xf numFmtId="0" fontId="0" fillId="0" borderId="40" xfId="0" applyBorder="1"/>
    <xf numFmtId="0" fontId="0" fillId="0" borderId="39" xfId="0" applyBorder="1"/>
    <xf numFmtId="0" fontId="0" fillId="0" borderId="34" xfId="0" applyBorder="1"/>
    <xf numFmtId="202" fontId="66" fillId="0" borderId="0" xfId="0" applyNumberFormat="1" applyFont="1" applyBorder="1" applyAlignment="1">
      <alignment horizontal="right" vertical="center"/>
    </xf>
    <xf numFmtId="203" fontId="66" fillId="0" borderId="0" xfId="0" applyNumberFormat="1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0" fontId="66" fillId="0" borderId="34" xfId="0" applyFont="1" applyBorder="1" applyAlignment="1">
      <alignment vertical="center"/>
    </xf>
    <xf numFmtId="0" fontId="0" fillId="0" borderId="36" xfId="0" applyBorder="1"/>
    <xf numFmtId="0" fontId="0" fillId="0" borderId="16" xfId="0" applyBorder="1"/>
    <xf numFmtId="0" fontId="66" fillId="0" borderId="17" xfId="0" applyFont="1" applyBorder="1"/>
    <xf numFmtId="0" fontId="66" fillId="0" borderId="20" xfId="0" applyFont="1" applyBorder="1"/>
    <xf numFmtId="0" fontId="66" fillId="0" borderId="18" xfId="0" applyFont="1" applyBorder="1" applyAlignment="1">
      <alignment horizontal="center" vertical="center"/>
    </xf>
    <xf numFmtId="0" fontId="66" fillId="0" borderId="0" xfId="0" applyFont="1" applyBorder="1"/>
    <xf numFmtId="0" fontId="66" fillId="0" borderId="21" xfId="0" applyFont="1" applyBorder="1"/>
    <xf numFmtId="0" fontId="66" fillId="0" borderId="23" xfId="0" applyFont="1" applyBorder="1"/>
    <xf numFmtId="0" fontId="66" fillId="0" borderId="24" xfId="0" applyFont="1" applyBorder="1"/>
    <xf numFmtId="0" fontId="69" fillId="0" borderId="0" xfId="0" applyFont="1" applyBorder="1" applyAlignment="1">
      <alignment horizontal="left" vertical="center"/>
    </xf>
    <xf numFmtId="0" fontId="66" fillId="0" borderId="17" xfId="0" applyFont="1" applyBorder="1" applyAlignment="1">
      <alignment horizontal="left" vertical="center"/>
    </xf>
    <xf numFmtId="0" fontId="0" fillId="0" borderId="25" xfId="0" applyBorder="1"/>
    <xf numFmtId="0" fontId="66" fillId="0" borderId="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/>
    </xf>
    <xf numFmtId="0" fontId="66" fillId="0" borderId="19" xfId="0" applyFont="1" applyBorder="1" applyAlignment="1">
      <alignment horizontal="center" vertical="center"/>
    </xf>
    <xf numFmtId="0" fontId="66" fillId="0" borderId="23" xfId="0" applyFont="1" applyBorder="1" applyAlignment="1">
      <alignment horizontal="left" vertical="center"/>
    </xf>
    <xf numFmtId="0" fontId="66" fillId="0" borderId="39" xfId="0" applyFont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right" vertical="center" wrapText="1"/>
    </xf>
    <xf numFmtId="179" fontId="4" fillId="0" borderId="13" xfId="0" quotePrefix="1" applyNumberFormat="1" applyFont="1" applyFill="1" applyBorder="1" applyAlignment="1">
      <alignment horizontal="right" vertical="center" wrapText="1"/>
    </xf>
    <xf numFmtId="179" fontId="60" fillId="0" borderId="13" xfId="0" quotePrefix="1" applyNumberFormat="1" applyFont="1" applyBorder="1" applyAlignment="1">
      <alignment horizontal="right" vertical="center" wrapText="1"/>
    </xf>
    <xf numFmtId="0" fontId="72" fillId="0" borderId="13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center" vertical="center" wrapText="1"/>
    </xf>
    <xf numFmtId="179" fontId="72" fillId="0" borderId="13" xfId="0" applyNumberFormat="1" applyFont="1" applyBorder="1" applyAlignment="1">
      <alignment horizontal="right" vertical="center" wrapText="1"/>
    </xf>
    <xf numFmtId="176" fontId="4" fillId="0" borderId="13" xfId="0" applyNumberFormat="1" applyFont="1" applyBorder="1" applyAlignment="1">
      <alignment vertical="center"/>
    </xf>
    <xf numFmtId="184" fontId="31" fillId="0" borderId="13" xfId="0" applyNumberFormat="1" applyFont="1" applyBorder="1" applyAlignment="1">
      <alignment horizontal="center" vertical="center"/>
    </xf>
    <xf numFmtId="176" fontId="72" fillId="0" borderId="13" xfId="0" applyNumberFormat="1" applyFont="1" applyBorder="1" applyAlignment="1">
      <alignment horizontal="right" vertical="center" wrapText="1"/>
    </xf>
    <xf numFmtId="184" fontId="2" fillId="0" borderId="0" xfId="85" applyNumberFormat="1" applyBorder="1" applyAlignment="1">
      <alignment horizontal="center" vertical="center"/>
    </xf>
    <xf numFmtId="189" fontId="2" fillId="0" borderId="13" xfId="85" applyNumberFormat="1" applyFont="1" applyBorder="1" applyAlignment="1">
      <alignment vertical="center"/>
    </xf>
    <xf numFmtId="183" fontId="2" fillId="0" borderId="13" xfId="85" applyNumberFormat="1" applyFont="1" applyBorder="1" applyAlignment="1">
      <alignment horizontal="right" vertical="center"/>
    </xf>
    <xf numFmtId="181" fontId="2" fillId="0" borderId="13" xfId="85" applyNumberFormat="1" applyFont="1" applyBorder="1" applyAlignment="1">
      <alignment horizontal="right" vertical="center"/>
    </xf>
    <xf numFmtId="191" fontId="2" fillId="0" borderId="13" xfId="85" applyNumberFormat="1" applyBorder="1" applyAlignment="1">
      <alignment vertical="center"/>
    </xf>
    <xf numFmtId="182" fontId="2" fillId="0" borderId="13" xfId="85" applyNumberFormat="1" applyBorder="1" applyAlignment="1">
      <alignment vertical="center"/>
    </xf>
    <xf numFmtId="179" fontId="0" fillId="0" borderId="13" xfId="85" applyNumberFormat="1" applyFont="1" applyBorder="1" applyAlignment="1">
      <alignment horizontal="right" vertical="center"/>
    </xf>
    <xf numFmtId="190" fontId="2" fillId="0" borderId="13" xfId="85" applyNumberFormat="1" applyBorder="1" applyAlignment="1">
      <alignment horizontal="right" vertical="center"/>
    </xf>
    <xf numFmtId="189" fontId="74" fillId="0" borderId="13" xfId="85" applyNumberFormat="1" applyFont="1" applyBorder="1" applyAlignment="1">
      <alignment horizontal="right" vertical="center"/>
    </xf>
    <xf numFmtId="189" fontId="74" fillId="0" borderId="13" xfId="85" applyNumberFormat="1" applyFont="1" applyBorder="1" applyAlignment="1">
      <alignment horizontal="center" vertical="center"/>
    </xf>
    <xf numFmtId="181" fontId="74" fillId="0" borderId="13" xfId="85" applyNumberFormat="1" applyFont="1" applyBorder="1" applyAlignment="1">
      <alignment horizontal="right" vertical="center"/>
    </xf>
    <xf numFmtId="190" fontId="0" fillId="0" borderId="13" xfId="0" applyNumberFormat="1" applyFont="1" applyBorder="1" applyAlignment="1">
      <alignment vertical="center"/>
    </xf>
    <xf numFmtId="0" fontId="0" fillId="0" borderId="13" xfId="85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178" fontId="60" fillId="0" borderId="13" xfId="0" applyNumberFormat="1" applyFont="1" applyBorder="1" applyAlignment="1">
      <alignment horizontal="right" vertical="center" wrapText="1"/>
    </xf>
    <xf numFmtId="0" fontId="60" fillId="0" borderId="13" xfId="0" applyFont="1" applyBorder="1" applyAlignment="1">
      <alignment horizontal="center" vertical="center" wrapText="1"/>
    </xf>
    <xf numFmtId="192" fontId="60" fillId="0" borderId="13" xfId="0" applyNumberFormat="1" applyFont="1" applyBorder="1" applyAlignment="1">
      <alignment horizontal="right" vertical="center" wrapText="1"/>
    </xf>
    <xf numFmtId="0" fontId="60" fillId="0" borderId="13" xfId="0" applyFont="1" applyBorder="1" applyAlignment="1">
      <alignment horizontal="right" vertical="center" wrapText="1"/>
    </xf>
    <xf numFmtId="206" fontId="60" fillId="0" borderId="13" xfId="0" applyNumberFormat="1" applyFont="1" applyBorder="1" applyAlignment="1">
      <alignment horizontal="right" vertical="center" wrapText="1"/>
    </xf>
    <xf numFmtId="0" fontId="4" fillId="0" borderId="26" xfId="0" applyFont="1" applyFill="1" applyBorder="1" applyAlignment="1">
      <alignment horizontal="left" vertical="center" wrapText="1"/>
    </xf>
    <xf numFmtId="206" fontId="4" fillId="0" borderId="13" xfId="0" applyNumberFormat="1" applyFont="1" applyBorder="1" applyAlignment="1">
      <alignment horizontal="right" vertical="center" wrapText="1"/>
    </xf>
    <xf numFmtId="184" fontId="2" fillId="0" borderId="13" xfId="85" applyNumberFormat="1" applyFont="1" applyBorder="1" applyAlignment="1">
      <alignment horizontal="right" vertical="center"/>
    </xf>
    <xf numFmtId="190" fontId="2" fillId="0" borderId="13" xfId="85" applyNumberFormat="1" applyFont="1" applyBorder="1" applyAlignment="1">
      <alignment horizontal="right" vertical="center"/>
    </xf>
    <xf numFmtId="184" fontId="2" fillId="0" borderId="13" xfId="85" applyNumberFormat="1" applyFont="1" applyBorder="1" applyAlignment="1">
      <alignment horizontal="center" vertical="center"/>
    </xf>
    <xf numFmtId="179" fontId="2" fillId="0" borderId="13" xfId="85" applyNumberFormat="1" applyFont="1" applyBorder="1" applyAlignment="1">
      <alignment horizontal="center" vertical="center"/>
    </xf>
    <xf numFmtId="181" fontId="2" fillId="0" borderId="13" xfId="85" applyNumberFormat="1" applyFont="1" applyBorder="1" applyAlignment="1">
      <alignment horizontal="center" vertical="center"/>
    </xf>
    <xf numFmtId="191" fontId="2" fillId="0" borderId="13" xfId="85" applyNumberFormat="1" applyFont="1" applyBorder="1" applyAlignment="1">
      <alignment horizontal="right" vertical="center"/>
    </xf>
    <xf numFmtId="190" fontId="2" fillId="0" borderId="13" xfId="0" applyNumberFormat="1" applyFont="1" applyBorder="1" applyAlignment="1">
      <alignment vertical="center"/>
    </xf>
    <xf numFmtId="190" fontId="2" fillId="0" borderId="13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center" vertical="center"/>
    </xf>
    <xf numFmtId="190" fontId="2" fillId="0" borderId="26" xfId="0" applyNumberFormat="1" applyFon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182" fontId="2" fillId="0" borderId="13" xfId="85" applyNumberFormat="1" applyFont="1" applyBorder="1" applyAlignment="1">
      <alignment horizontal="center" vertical="center"/>
    </xf>
    <xf numFmtId="184" fontId="2" fillId="0" borderId="18" xfId="85" applyNumberFormat="1" applyFont="1" applyBorder="1" applyAlignment="1">
      <alignment horizontal="left" vertical="center"/>
    </xf>
    <xf numFmtId="182" fontId="2" fillId="0" borderId="13" xfId="85" applyNumberFormat="1" applyFont="1" applyBorder="1" applyAlignment="1">
      <alignment horizontal="right" vertical="center"/>
    </xf>
    <xf numFmtId="184" fontId="2" fillId="0" borderId="22" xfId="85" applyNumberFormat="1" applyFont="1" applyBorder="1" applyAlignment="1">
      <alignment horizontal="center" vertical="center"/>
    </xf>
    <xf numFmtId="190" fontId="2" fillId="0" borderId="13" xfId="85" applyNumberFormat="1" applyFont="1" applyBorder="1" applyAlignment="1">
      <alignment vertical="center"/>
    </xf>
    <xf numFmtId="184" fontId="2" fillId="0" borderId="16" xfId="85" applyNumberFormat="1" applyFont="1" applyBorder="1" applyAlignment="1">
      <alignment horizontal="center" vertical="center"/>
    </xf>
    <xf numFmtId="179" fontId="2" fillId="0" borderId="13" xfId="85" applyNumberFormat="1" applyFont="1" applyBorder="1" applyAlignment="1">
      <alignment horizontal="right" vertical="center"/>
    </xf>
    <xf numFmtId="184" fontId="2" fillId="0" borderId="18" xfId="85" applyNumberFormat="1" applyFont="1" applyBorder="1" applyAlignment="1">
      <alignment horizontal="right" vertical="center"/>
    </xf>
    <xf numFmtId="179" fontId="2" fillId="0" borderId="13" xfId="85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4" fontId="0" fillId="0" borderId="18" xfId="85" applyNumberFormat="1" applyFont="1" applyBorder="1" applyAlignment="1">
      <alignment horizontal="left" vertical="center"/>
    </xf>
    <xf numFmtId="184" fontId="2" fillId="0" borderId="0" xfId="85" applyNumberFormat="1" applyBorder="1" applyAlignment="1">
      <alignment horizontal="left" vertical="center"/>
    </xf>
    <xf numFmtId="184" fontId="0" fillId="0" borderId="0" xfId="85" applyNumberFormat="1" applyFont="1" applyBorder="1" applyAlignment="1">
      <alignment horizontal="center" vertical="center"/>
    </xf>
    <xf numFmtId="184" fontId="0" fillId="0" borderId="0" xfId="85" applyNumberFormat="1" applyFont="1" applyBorder="1" applyAlignment="1">
      <alignment horizontal="center"/>
    </xf>
    <xf numFmtId="184" fontId="0" fillId="0" borderId="18" xfId="85" applyNumberFormat="1" applyFont="1" applyBorder="1" applyAlignment="1">
      <alignment horizontal="center" vertical="center"/>
    </xf>
    <xf numFmtId="184" fontId="31" fillId="0" borderId="0" xfId="85" applyNumberFormat="1" applyFont="1" applyBorder="1" applyAlignment="1">
      <alignment horizontal="left" vertical="center"/>
    </xf>
    <xf numFmtId="184" fontId="0" fillId="0" borderId="18" xfId="85" applyNumberFormat="1" applyFont="1" applyBorder="1" applyAlignment="1">
      <alignment horizontal="center"/>
    </xf>
    <xf numFmtId="184" fontId="31" fillId="0" borderId="18" xfId="85" applyNumberFormat="1" applyFont="1" applyBorder="1" applyAlignment="1">
      <alignment horizontal="center" vertical="center"/>
    </xf>
    <xf numFmtId="184" fontId="31" fillId="0" borderId="0" xfId="85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84" fontId="31" fillId="0" borderId="0" xfId="0" applyNumberFormat="1" applyFont="1" applyBorder="1" applyAlignment="1">
      <alignment horizontal="center" vertical="center"/>
    </xf>
    <xf numFmtId="184" fontId="31" fillId="0" borderId="13" xfId="85" applyNumberFormat="1" applyFont="1" applyBorder="1" applyAlignment="1">
      <alignment horizontal="center" vertical="center"/>
    </xf>
    <xf numFmtId="184" fontId="2" fillId="0" borderId="18" xfId="85" applyNumberFormat="1" applyFont="1" applyBorder="1" applyAlignment="1">
      <alignment horizontal="center" vertical="center"/>
    </xf>
    <xf numFmtId="184" fontId="2" fillId="0" borderId="0" xfId="85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4" fontId="31" fillId="0" borderId="0" xfId="85" applyNumberFormat="1" applyFont="1" applyBorder="1" applyAlignment="1">
      <alignment horizontal="center" vertical="center"/>
    </xf>
    <xf numFmtId="184" fontId="31" fillId="0" borderId="13" xfId="85" applyNumberFormat="1" applyFont="1" applyBorder="1" applyAlignment="1">
      <alignment horizontal="center" vertical="center"/>
    </xf>
    <xf numFmtId="184" fontId="31" fillId="0" borderId="0" xfId="0" applyNumberFormat="1" applyFont="1" applyBorder="1" applyAlignment="1">
      <alignment horizontal="center" vertical="center"/>
    </xf>
    <xf numFmtId="184" fontId="31" fillId="0" borderId="18" xfId="85" applyNumberFormat="1" applyFont="1" applyBorder="1" applyAlignment="1">
      <alignment horizontal="center" vertical="center"/>
    </xf>
    <xf numFmtId="184" fontId="0" fillId="0" borderId="18" xfId="85" applyNumberFormat="1" applyFont="1" applyBorder="1" applyAlignment="1">
      <alignment horizontal="left" vertical="center"/>
    </xf>
    <xf numFmtId="184" fontId="0" fillId="0" borderId="0" xfId="85" applyNumberFormat="1" applyFont="1" applyBorder="1" applyAlignment="1">
      <alignment horizontal="left" vertical="center"/>
    </xf>
    <xf numFmtId="184" fontId="2" fillId="0" borderId="0" xfId="85" applyNumberFormat="1" applyBorder="1" applyAlignment="1">
      <alignment horizontal="left" vertical="center"/>
    </xf>
    <xf numFmtId="184" fontId="0" fillId="0" borderId="0" xfId="85" applyNumberFormat="1" applyFont="1" applyBorder="1" applyAlignment="1">
      <alignment horizontal="center"/>
    </xf>
    <xf numFmtId="184" fontId="0" fillId="0" borderId="18" xfId="85" applyNumberFormat="1" applyFont="1" applyBorder="1" applyAlignment="1">
      <alignment horizontal="center"/>
    </xf>
    <xf numFmtId="184" fontId="0" fillId="0" borderId="0" xfId="85" applyNumberFormat="1" applyFont="1" applyBorder="1" applyAlignment="1">
      <alignment horizontal="center" vertical="center"/>
    </xf>
    <xf numFmtId="184" fontId="0" fillId="0" borderId="18" xfId="85" applyNumberFormat="1" applyFont="1" applyBorder="1" applyAlignment="1">
      <alignment horizontal="center" vertical="center"/>
    </xf>
    <xf numFmtId="184" fontId="31" fillId="0" borderId="18" xfId="85" applyNumberFormat="1" applyFont="1" applyBorder="1" applyAlignment="1">
      <alignment horizontal="left" vertical="center"/>
    </xf>
    <xf numFmtId="184" fontId="31" fillId="0" borderId="0" xfId="85" applyNumberFormat="1" applyFont="1" applyBorder="1" applyAlignment="1">
      <alignment horizontal="left" vertical="center"/>
    </xf>
    <xf numFmtId="184" fontId="2" fillId="0" borderId="18" xfId="85" applyNumberFormat="1" applyFont="1" applyBorder="1" applyAlignment="1">
      <alignment horizontal="center" vertical="center"/>
    </xf>
    <xf numFmtId="188" fontId="4" fillId="0" borderId="13" xfId="0" applyNumberFormat="1" applyFont="1" applyBorder="1" applyAlignment="1">
      <alignment horizontal="right" vertical="center" wrapText="1"/>
    </xf>
    <xf numFmtId="188" fontId="60" fillId="0" borderId="13" xfId="0" applyNumberFormat="1" applyFont="1" applyBorder="1" applyAlignment="1">
      <alignment horizontal="right" vertical="center" wrapText="1"/>
    </xf>
    <xf numFmtId="186" fontId="2" fillId="0" borderId="13" xfId="85" applyNumberFormat="1" applyFont="1" applyBorder="1" applyAlignment="1">
      <alignment horizontal="right" vertical="center"/>
    </xf>
    <xf numFmtId="190" fontId="2" fillId="0" borderId="13" xfId="85" applyNumberFormat="1" applyFont="1" applyBorder="1" applyAlignment="1">
      <alignment horizontal="center" vertical="center"/>
    </xf>
    <xf numFmtId="196" fontId="0" fillId="0" borderId="13" xfId="85" applyNumberFormat="1" applyFont="1" applyBorder="1" applyAlignment="1">
      <alignment vertical="center"/>
    </xf>
    <xf numFmtId="194" fontId="0" fillId="0" borderId="13" xfId="85" applyNumberFormat="1" applyFont="1" applyBorder="1" applyAlignment="1">
      <alignment vertical="center"/>
    </xf>
    <xf numFmtId="0" fontId="62" fillId="0" borderId="13" xfId="85" applyFont="1" applyBorder="1" applyAlignment="1">
      <alignment horizontal="left" vertical="center"/>
    </xf>
    <xf numFmtId="184" fontId="2" fillId="0" borderId="16" xfId="85" applyNumberFormat="1" applyFont="1" applyBorder="1" applyAlignment="1">
      <alignment horizontal="left" vertical="center"/>
    </xf>
    <xf numFmtId="182" fontId="2" fillId="0" borderId="13" xfId="85" applyNumberFormat="1" applyFont="1" applyBorder="1" applyAlignment="1">
      <alignment vertical="center"/>
    </xf>
    <xf numFmtId="184" fontId="2" fillId="0" borderId="0" xfId="85" applyNumberFormat="1" applyFont="1" applyBorder="1" applyAlignment="1">
      <alignment horizontal="center"/>
    </xf>
    <xf numFmtId="184" fontId="2" fillId="0" borderId="21" xfId="85" applyNumberFormat="1" applyFont="1" applyBorder="1" applyAlignment="1">
      <alignment horizontal="center"/>
    </xf>
    <xf numFmtId="184" fontId="2" fillId="0" borderId="18" xfId="85" applyNumberFormat="1" applyFont="1" applyBorder="1" applyAlignment="1">
      <alignment horizontal="left"/>
    </xf>
    <xf numFmtId="184" fontId="2" fillId="0" borderId="18" xfId="85" applyNumberFormat="1" applyFont="1" applyBorder="1" applyAlignment="1">
      <alignment horizontal="center"/>
    </xf>
    <xf numFmtId="181" fontId="2" fillId="0" borderId="13" xfId="85" applyNumberFormat="1" applyFont="1" applyBorder="1" applyAlignment="1">
      <alignment vertical="center"/>
    </xf>
    <xf numFmtId="184" fontId="2" fillId="0" borderId="18" xfId="85" applyNumberFormat="1" applyFont="1" applyBorder="1" applyAlignment="1">
      <alignment horizontal="left" vertical="center"/>
    </xf>
    <xf numFmtId="184" fontId="2" fillId="0" borderId="23" xfId="85" applyNumberFormat="1" applyFont="1" applyBorder="1" applyAlignment="1">
      <alignment horizontal="center"/>
    </xf>
    <xf numFmtId="184" fontId="2" fillId="0" borderId="24" xfId="85" applyNumberFormat="1" applyFont="1" applyBorder="1" applyAlignment="1">
      <alignment horizontal="center"/>
    </xf>
    <xf numFmtId="190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84" fontId="2" fillId="0" borderId="26" xfId="0" applyNumberFormat="1" applyFont="1" applyBorder="1" applyAlignment="1">
      <alignment horizontal="center" vertical="center"/>
    </xf>
    <xf numFmtId="193" fontId="2" fillId="0" borderId="13" xfId="0" applyNumberFormat="1" applyFont="1" applyBorder="1" applyAlignment="1">
      <alignment horizontal="center" vertical="center"/>
    </xf>
    <xf numFmtId="193" fontId="2" fillId="0" borderId="26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vertical="center"/>
    </xf>
    <xf numFmtId="0" fontId="2" fillId="0" borderId="13" xfId="0" applyFont="1" applyBorder="1"/>
    <xf numFmtId="182" fontId="2" fillId="0" borderId="13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90" fontId="2" fillId="0" borderId="13" xfId="0" applyNumberFormat="1" applyFont="1" applyBorder="1"/>
    <xf numFmtId="193" fontId="2" fillId="0" borderId="13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vertical="center"/>
    </xf>
    <xf numFmtId="184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207" fontId="2" fillId="0" borderId="13" xfId="0" applyNumberFormat="1" applyFont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208" fontId="2" fillId="0" borderId="13" xfId="0" applyNumberFormat="1" applyFont="1" applyBorder="1" applyAlignment="1">
      <alignment vertical="center"/>
    </xf>
    <xf numFmtId="182" fontId="0" fillId="0" borderId="13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184" fontId="11" fillId="0" borderId="15" xfId="85" applyNumberFormat="1" applyFont="1" applyBorder="1" applyAlignment="1">
      <alignment horizontal="left" vertical="center"/>
    </xf>
    <xf numFmtId="0" fontId="72" fillId="0" borderId="13" xfId="0" applyFont="1" applyBorder="1" applyAlignment="1">
      <alignment horizontal="right" vertical="center" wrapText="1"/>
    </xf>
    <xf numFmtId="191" fontId="0" fillId="0" borderId="13" xfId="85" applyNumberFormat="1" applyFont="1" applyBorder="1" applyAlignment="1">
      <alignment vertical="center"/>
    </xf>
    <xf numFmtId="186" fontId="0" fillId="0" borderId="13" xfId="85" applyNumberFormat="1" applyFont="1" applyBorder="1" applyAlignment="1">
      <alignment horizontal="right" vertical="center"/>
    </xf>
    <xf numFmtId="189" fontId="0" fillId="0" borderId="13" xfId="85" quotePrefix="1" applyNumberFormat="1" applyFont="1" applyBorder="1" applyAlignment="1">
      <alignment horizontal="center" vertical="center"/>
    </xf>
    <xf numFmtId="189" fontId="59" fillId="0" borderId="13" xfId="85" applyNumberFormat="1" applyFont="1" applyBorder="1" applyAlignment="1">
      <alignment horizontal="right" vertical="center"/>
    </xf>
    <xf numFmtId="189" fontId="59" fillId="0" borderId="13" xfId="85" applyNumberFormat="1" applyFont="1" applyBorder="1" applyAlignment="1">
      <alignment horizontal="center" vertical="center"/>
    </xf>
    <xf numFmtId="181" fontId="59" fillId="0" borderId="13" xfId="85" applyNumberFormat="1" applyFont="1" applyBorder="1" applyAlignment="1">
      <alignment horizontal="center" vertical="center"/>
    </xf>
    <xf numFmtId="189" fontId="59" fillId="0" borderId="13" xfId="85" applyNumberFormat="1" applyFont="1" applyBorder="1" applyAlignment="1">
      <alignment vertical="center"/>
    </xf>
    <xf numFmtId="184" fontId="0" fillId="0" borderId="18" xfId="85" applyNumberFormat="1" applyFont="1" applyBorder="1" applyAlignment="1">
      <alignment horizontal="left"/>
    </xf>
    <xf numFmtId="193" fontId="0" fillId="0" borderId="13" xfId="85" applyNumberFormat="1" applyFont="1" applyBorder="1" applyAlignment="1">
      <alignment vertical="center"/>
    </xf>
    <xf numFmtId="193" fontId="2" fillId="0" borderId="13" xfId="85" applyNumberFormat="1" applyBorder="1" applyAlignment="1">
      <alignment vertical="center"/>
    </xf>
    <xf numFmtId="190" fontId="0" fillId="0" borderId="13" xfId="85" applyNumberFormat="1" applyFont="1" applyBorder="1" applyAlignment="1">
      <alignment vertical="center"/>
    </xf>
    <xf numFmtId="186" fontId="2" fillId="0" borderId="13" xfId="85" applyNumberFormat="1" applyBorder="1" applyAlignment="1">
      <alignment horizontal="center" vertical="center"/>
    </xf>
    <xf numFmtId="179" fontId="2" fillId="0" borderId="13" xfId="85" applyNumberFormat="1" applyBorder="1" applyAlignment="1">
      <alignment vertical="center"/>
    </xf>
    <xf numFmtId="0" fontId="4" fillId="0" borderId="27" xfId="0" quotePrefix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9" fontId="4" fillId="0" borderId="27" xfId="0" quotePrefix="1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179" fontId="4" fillId="0" borderId="27" xfId="0" quotePrefix="1" applyNumberFormat="1" applyFont="1" applyBorder="1" applyAlignment="1">
      <alignment horizontal="right" vertical="center" wrapText="1"/>
    </xf>
    <xf numFmtId="0" fontId="4" fillId="0" borderId="27" xfId="0" quotePrefix="1" applyFont="1" applyBorder="1" applyAlignment="1">
      <alignment horizontal="right" vertical="center" wrapText="1"/>
    </xf>
    <xf numFmtId="179" fontId="4" fillId="0" borderId="27" xfId="0" applyNumberFormat="1" applyFont="1" applyBorder="1" applyAlignment="1">
      <alignment horizontal="right" vertical="center" wrapText="1"/>
    </xf>
    <xf numFmtId="0" fontId="9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right" vertical="center" wrapText="1"/>
    </xf>
    <xf numFmtId="0" fontId="4" fillId="0" borderId="27" xfId="0" applyFont="1" applyFill="1" applyBorder="1" applyAlignment="1">
      <alignment horizontal="left" vertical="center" wrapText="1"/>
    </xf>
    <xf numFmtId="179" fontId="4" fillId="0" borderId="27" xfId="0" quotePrefix="1" applyNumberFormat="1" applyFont="1" applyBorder="1" applyAlignment="1">
      <alignment horizontal="right"/>
    </xf>
    <xf numFmtId="179" fontId="4" fillId="0" borderId="27" xfId="0" quotePrefix="1" applyNumberFormat="1" applyFont="1" applyBorder="1" applyAlignment="1">
      <alignment horizontal="right" wrapText="1"/>
    </xf>
    <xf numFmtId="179" fontId="4" fillId="0" borderId="2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 wrapText="1"/>
    </xf>
    <xf numFmtId="176" fontId="4" fillId="0" borderId="27" xfId="0" applyNumberFormat="1" applyFont="1" applyBorder="1" applyAlignment="1">
      <alignment horizontal="right" vertical="center" wrapText="1"/>
    </xf>
    <xf numFmtId="188" fontId="4" fillId="0" borderId="27" xfId="0" applyNumberFormat="1" applyFont="1" applyBorder="1" applyAlignment="1">
      <alignment horizontal="right" vertical="center" wrapText="1"/>
    </xf>
    <xf numFmtId="179" fontId="75" fillId="0" borderId="27" xfId="0" quotePrefix="1" applyNumberFormat="1" applyFont="1" applyBorder="1" applyAlignment="1">
      <alignment horizontal="right" vertical="center" wrapText="1"/>
    </xf>
    <xf numFmtId="0" fontId="76" fillId="0" borderId="0" xfId="0" applyFont="1"/>
    <xf numFmtId="184" fontId="2" fillId="0" borderId="13" xfId="0" applyNumberFormat="1" applyFont="1" applyBorder="1"/>
    <xf numFmtId="189" fontId="2" fillId="0" borderId="13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left" vertical="center"/>
    </xf>
    <xf numFmtId="184" fontId="2" fillId="0" borderId="17" xfId="0" applyNumberFormat="1" applyFont="1" applyBorder="1" applyAlignment="1">
      <alignment horizontal="center"/>
    </xf>
    <xf numFmtId="184" fontId="2" fillId="0" borderId="20" xfId="0" applyNumberFormat="1" applyFont="1" applyBorder="1" applyAlignment="1">
      <alignment horizontal="center"/>
    </xf>
    <xf numFmtId="0" fontId="31" fillId="0" borderId="13" xfId="0" applyFont="1" applyBorder="1" applyAlignment="1">
      <alignment horizontal="left"/>
    </xf>
    <xf numFmtId="184" fontId="2" fillId="0" borderId="18" xfId="0" applyNumberFormat="1" applyFont="1" applyBorder="1" applyAlignment="1">
      <alignment horizontal="center"/>
    </xf>
    <xf numFmtId="184" fontId="2" fillId="0" borderId="0" xfId="0" applyNumberFormat="1" applyFont="1" applyBorder="1" applyAlignment="1">
      <alignment horizontal="center"/>
    </xf>
    <xf numFmtId="184" fontId="2" fillId="0" borderId="21" xfId="0" applyNumberFormat="1" applyFont="1" applyBorder="1" applyAlignment="1">
      <alignment horizontal="center"/>
    </xf>
    <xf numFmtId="184" fontId="2" fillId="0" borderId="18" xfId="0" applyNumberFormat="1" applyFont="1" applyBorder="1" applyAlignment="1">
      <alignment horizontal="left" vertical="center"/>
    </xf>
    <xf numFmtId="0" fontId="31" fillId="0" borderId="13" xfId="0" applyFont="1" applyBorder="1"/>
    <xf numFmtId="189" fontId="2" fillId="0" borderId="13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184" fontId="2" fillId="0" borderId="22" xfId="0" applyNumberFormat="1" applyFont="1" applyBorder="1" applyAlignment="1">
      <alignment horizontal="center"/>
    </xf>
    <xf numFmtId="184" fontId="2" fillId="0" borderId="23" xfId="0" applyNumberFormat="1" applyFont="1" applyBorder="1" applyAlignment="1">
      <alignment horizontal="center"/>
    </xf>
    <xf numFmtId="184" fontId="2" fillId="0" borderId="24" xfId="0" applyNumberFormat="1" applyFont="1" applyBorder="1" applyAlignment="1">
      <alignment horizontal="center"/>
    </xf>
    <xf numFmtId="184" fontId="31" fillId="0" borderId="17" xfId="0" applyNumberFormat="1" applyFont="1" applyBorder="1" applyAlignment="1">
      <alignment horizontal="center" vertical="center"/>
    </xf>
    <xf numFmtId="184" fontId="31" fillId="0" borderId="2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183" fontId="2" fillId="0" borderId="13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91" fontId="2" fillId="0" borderId="13" xfId="0" applyNumberFormat="1" applyFont="1" applyBorder="1" applyAlignment="1">
      <alignment horizontal="right" vertical="center"/>
    </xf>
    <xf numFmtId="184" fontId="0" fillId="0" borderId="0" xfId="0" applyNumberFormat="1"/>
    <xf numFmtId="184" fontId="0" fillId="0" borderId="18" xfId="0" applyNumberFormat="1" applyFont="1" applyBorder="1" applyAlignment="1">
      <alignment horizontal="left" vertical="center"/>
    </xf>
    <xf numFmtId="181" fontId="2" fillId="0" borderId="13" xfId="0" applyNumberFormat="1" applyFont="1" applyBorder="1" applyAlignment="1">
      <alignment vertical="center"/>
    </xf>
    <xf numFmtId="184" fontId="31" fillId="0" borderId="16" xfId="0" applyNumberFormat="1" applyFont="1" applyBorder="1" applyAlignment="1">
      <alignment horizontal="center" vertical="center"/>
    </xf>
    <xf numFmtId="190" fontId="0" fillId="0" borderId="13" xfId="0" applyNumberFormat="1" applyFont="1" applyBorder="1" applyAlignment="1">
      <alignment horizontal="right" vertical="center"/>
    </xf>
    <xf numFmtId="184" fontId="31" fillId="0" borderId="26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/>
    </xf>
    <xf numFmtId="0" fontId="31" fillId="0" borderId="25" xfId="0" applyFont="1" applyBorder="1" applyAlignment="1">
      <alignment horizontal="center" vertical="center"/>
    </xf>
    <xf numFmtId="190" fontId="2" fillId="0" borderId="25" xfId="0" applyNumberFormat="1" applyFont="1" applyBorder="1" applyAlignment="1">
      <alignment vertical="center"/>
    </xf>
    <xf numFmtId="190" fontId="2" fillId="0" borderId="25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90" fontId="0" fillId="0" borderId="25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vertical="center"/>
    </xf>
    <xf numFmtId="179" fontId="2" fillId="0" borderId="25" xfId="0" applyNumberFormat="1" applyFont="1" applyBorder="1" applyAlignment="1">
      <alignment horizontal="right" vertical="center"/>
    </xf>
    <xf numFmtId="184" fontId="2" fillId="0" borderId="25" xfId="0" applyNumberFormat="1" applyFont="1" applyBorder="1" applyAlignment="1">
      <alignment horizontal="center" vertical="center"/>
    </xf>
    <xf numFmtId="209" fontId="2" fillId="0" borderId="13" xfId="5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84" fontId="31" fillId="0" borderId="25" xfId="0" applyNumberFormat="1" applyFont="1" applyBorder="1" applyAlignment="1">
      <alignment horizontal="center" vertical="center"/>
    </xf>
    <xf numFmtId="184" fontId="0" fillId="0" borderId="26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193" fontId="2" fillId="0" borderId="0" xfId="0" applyNumberFormat="1" applyFont="1" applyBorder="1" applyAlignment="1">
      <alignment horizontal="center" vertical="center"/>
    </xf>
    <xf numFmtId="184" fontId="31" fillId="0" borderId="0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horizontal="right" vertical="center"/>
    </xf>
    <xf numFmtId="182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vertical="center"/>
    </xf>
    <xf numFmtId="186" fontId="2" fillId="0" borderId="26" xfId="0" applyNumberFormat="1" applyFont="1" applyBorder="1" applyAlignment="1">
      <alignment horizontal="center" vertical="center"/>
    </xf>
    <xf numFmtId="189" fontId="2" fillId="0" borderId="26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vertical="center"/>
    </xf>
    <xf numFmtId="0" fontId="31" fillId="0" borderId="26" xfId="0" applyFont="1" applyBorder="1" applyAlignment="1">
      <alignment horizontal="left" vertical="center"/>
    </xf>
    <xf numFmtId="190" fontId="0" fillId="0" borderId="0" xfId="0" applyNumberFormat="1"/>
    <xf numFmtId="184" fontId="33" fillId="0" borderId="18" xfId="0" applyNumberFormat="1" applyFont="1" applyBorder="1" applyAlignment="1">
      <alignment horizontal="center" vertical="center"/>
    </xf>
    <xf numFmtId="184" fontId="31" fillId="0" borderId="13" xfId="0" applyNumberFormat="1" applyFont="1" applyBorder="1" applyAlignment="1">
      <alignment horizontal="center" vertical="center" shrinkToFit="1"/>
    </xf>
    <xf numFmtId="179" fontId="2" fillId="0" borderId="26" xfId="0" applyNumberFormat="1" applyFont="1" applyBorder="1" applyAlignment="1">
      <alignment horizontal="center" vertical="center"/>
    </xf>
    <xf numFmtId="193" fontId="2" fillId="0" borderId="13" xfId="0" applyNumberFormat="1" applyFont="1" applyBorder="1" applyAlignment="1">
      <alignment vertical="center"/>
    </xf>
    <xf numFmtId="0" fontId="4" fillId="25" borderId="13" xfId="0" quotePrefix="1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179" fontId="4" fillId="25" borderId="13" xfId="0" quotePrefix="1" applyNumberFormat="1" applyFont="1" applyFill="1" applyBorder="1" applyAlignment="1">
      <alignment horizontal="center" vertical="center" wrapText="1"/>
    </xf>
    <xf numFmtId="0" fontId="4" fillId="0" borderId="13" xfId="0" quotePrefix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3" xfId="0" quotePrefix="1" applyNumberFormat="1" applyFont="1" applyFill="1" applyBorder="1" applyAlignment="1">
      <alignment horizontal="center" vertical="center" wrapText="1"/>
    </xf>
    <xf numFmtId="0" fontId="4" fillId="26" borderId="13" xfId="0" quotePrefix="1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center" vertical="center" wrapText="1"/>
    </xf>
    <xf numFmtId="179" fontId="4" fillId="26" borderId="13" xfId="0" quotePrefix="1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195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179" fontId="4" fillId="0" borderId="19" xfId="50" applyNumberFormat="1" applyFont="1" applyBorder="1" applyAlignment="1">
      <alignment horizontal="right" vertical="center"/>
    </xf>
    <xf numFmtId="38" fontId="4" fillId="0" borderId="19" xfId="5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0" xfId="107" applyFont="1"/>
    <xf numFmtId="0" fontId="2" fillId="0" borderId="0" xfId="94" applyNumberFormat="1" applyFont="1" applyBorder="1" applyAlignment="1">
      <alignment vertical="center"/>
    </xf>
    <xf numFmtId="0" fontId="2" fillId="0" borderId="0" xfId="108" applyNumberFormat="1" applyFont="1" applyBorder="1" applyAlignment="1">
      <alignment vertical="center"/>
    </xf>
    <xf numFmtId="0" fontId="2" fillId="0" borderId="0" xfId="94" applyNumberFormat="1" applyFont="1" applyFill="1" applyBorder="1" applyAlignment="1">
      <alignment horizontal="left" vertical="center"/>
    </xf>
    <xf numFmtId="210" fontId="2" fillId="25" borderId="0" xfId="94" applyNumberFormat="1" applyFont="1" applyFill="1" applyBorder="1" applyAlignment="1" applyProtection="1">
      <alignment horizontal="center" vertical="center"/>
    </xf>
    <xf numFmtId="0" fontId="2" fillId="0" borderId="0" xfId="107" applyFont="1" applyBorder="1"/>
    <xf numFmtId="0" fontId="31" fillId="0" borderId="0" xfId="107" applyNumberFormat="1" applyFont="1" applyFill="1" applyBorder="1" applyAlignment="1" applyProtection="1">
      <alignment vertical="center"/>
    </xf>
    <xf numFmtId="0" fontId="31" fillId="0" borderId="0" xfId="107" applyFont="1" applyFill="1" applyBorder="1" applyAlignment="1" applyProtection="1">
      <alignment horizontal="centerContinuous" vertical="center"/>
    </xf>
    <xf numFmtId="0" fontId="2" fillId="0" borderId="0" xfId="107" applyFont="1" applyFill="1" applyBorder="1" applyAlignment="1" applyProtection="1">
      <alignment horizontal="centerContinuous" vertical="center"/>
    </xf>
    <xf numFmtId="0" fontId="79" fillId="0" borderId="0" xfId="107" applyFont="1" applyFill="1" applyBorder="1" applyAlignment="1" applyProtection="1">
      <alignment horizontal="centerContinuous"/>
    </xf>
    <xf numFmtId="0" fontId="2" fillId="0" borderId="0" xfId="107" applyFont="1" applyFill="1" applyBorder="1" applyAlignment="1" applyProtection="1">
      <alignment horizontal="centerContinuous"/>
    </xf>
    <xf numFmtId="37" fontId="2" fillId="0" borderId="0" xfId="107" applyNumberFormat="1" applyFont="1" applyFill="1" applyBorder="1" applyAlignment="1" applyProtection="1">
      <alignment horizontal="centerContinuous"/>
    </xf>
    <xf numFmtId="0" fontId="2" fillId="0" borderId="0" xfId="109" applyFont="1" applyFill="1" applyBorder="1" applyAlignment="1" applyProtection="1">
      <alignment horizontal="left"/>
    </xf>
    <xf numFmtId="0" fontId="2" fillId="0" borderId="0" xfId="107" applyFont="1" applyFill="1" applyBorder="1" applyAlignment="1" applyProtection="1">
      <alignment horizontal="center" vertical="center"/>
    </xf>
    <xf numFmtId="0" fontId="2" fillId="0" borderId="0" xfId="107" applyFont="1" applyFill="1" applyBorder="1" applyAlignment="1" applyProtection="1">
      <alignment horizontal="left" vertical="center"/>
    </xf>
    <xf numFmtId="0" fontId="5" fillId="0" borderId="0" xfId="109" applyFont="1" applyFill="1" applyBorder="1" applyAlignment="1" applyProtection="1">
      <alignment horizontal="left"/>
    </xf>
    <xf numFmtId="0" fontId="2" fillId="0" borderId="0" xfId="107" applyFont="1" applyFill="1" applyBorder="1" applyAlignment="1" applyProtection="1">
      <alignment horizontal="center"/>
    </xf>
    <xf numFmtId="0" fontId="2" fillId="0" borderId="0" xfId="107" applyFont="1" applyFill="1" applyBorder="1" applyAlignment="1" applyProtection="1">
      <alignment horizontal="right"/>
    </xf>
    <xf numFmtId="0" fontId="2" fillId="0" borderId="0" xfId="108" applyFont="1" applyBorder="1" applyAlignment="1">
      <alignment horizontal="right"/>
    </xf>
    <xf numFmtId="0" fontId="2" fillId="0" borderId="0" xfId="94" applyNumberFormat="1" applyFont="1" applyFill="1" applyBorder="1" applyAlignment="1">
      <alignment horizontal="left"/>
    </xf>
    <xf numFmtId="214" fontId="2" fillId="0" borderId="0" xfId="108" applyNumberFormat="1" applyFont="1" applyBorder="1" applyAlignment="1">
      <alignment horizontal="right"/>
    </xf>
    <xf numFmtId="215" fontId="2" fillId="0" borderId="0" xfId="94" applyNumberFormat="1" applyFont="1" applyFill="1" applyBorder="1" applyAlignment="1">
      <alignment horizontal="center"/>
    </xf>
    <xf numFmtId="6" fontId="2" fillId="0" borderId="0" xfId="94" applyNumberFormat="1" applyFont="1" applyFill="1" applyBorder="1" applyAlignment="1">
      <alignment horizontal="left"/>
    </xf>
    <xf numFmtId="0" fontId="2" fillId="0" borderId="52" xfId="107" applyFont="1" applyFill="1" applyBorder="1" applyAlignment="1" applyProtection="1">
      <alignment horizontal="centerContinuous" vertical="center"/>
    </xf>
    <xf numFmtId="0" fontId="2" fillId="0" borderId="52" xfId="107" applyFont="1" applyFill="1" applyBorder="1" applyAlignment="1" applyProtection="1">
      <alignment horizontal="centerContinuous"/>
    </xf>
    <xf numFmtId="0" fontId="2" fillId="0" borderId="53" xfId="107" applyFont="1" applyBorder="1"/>
    <xf numFmtId="0" fontId="2" fillId="0" borderId="0" xfId="108" applyNumberFormat="1" applyFont="1" applyBorder="1" applyAlignment="1">
      <alignment horizontal="right" vertical="center"/>
    </xf>
    <xf numFmtId="215" fontId="2" fillId="0" borderId="0" xfId="94" applyNumberFormat="1" applyFont="1" applyFill="1" applyBorder="1" applyAlignment="1">
      <alignment horizontal="center" vertical="center"/>
    </xf>
    <xf numFmtId="6" fontId="2" fillId="0" borderId="0" xfId="94" applyNumberFormat="1" applyFont="1" applyFill="1" applyBorder="1" applyAlignment="1">
      <alignment horizontal="left" vertical="center"/>
    </xf>
    <xf numFmtId="0" fontId="2" fillId="0" borderId="54" xfId="107" applyFont="1" applyFill="1" applyBorder="1" applyAlignment="1" applyProtection="1">
      <alignment horizontal="centerContinuous" vertical="center"/>
    </xf>
    <xf numFmtId="0" fontId="2" fillId="0" borderId="54" xfId="107" applyFont="1" applyFill="1" applyBorder="1" applyAlignment="1" applyProtection="1">
      <alignment horizontal="center" vertical="center"/>
    </xf>
    <xf numFmtId="37" fontId="2" fillId="0" borderId="55" xfId="107" applyNumberFormat="1" applyFont="1" applyFill="1" applyBorder="1" applyAlignment="1" applyProtection="1">
      <alignment horizontal="center" vertical="center"/>
    </xf>
    <xf numFmtId="0" fontId="2" fillId="0" borderId="57" xfId="107" applyFont="1" applyFill="1" applyBorder="1" applyAlignment="1" applyProtection="1">
      <alignment horizontal="center" vertical="center"/>
    </xf>
    <xf numFmtId="0" fontId="2" fillId="0" borderId="59" xfId="110" applyNumberFormat="1" applyFont="1" applyFill="1" applyBorder="1" applyAlignment="1" applyProtection="1"/>
    <xf numFmtId="0" fontId="2" fillId="0" borderId="60" xfId="110" applyNumberFormat="1" applyFont="1" applyFill="1" applyBorder="1" applyAlignment="1" applyProtection="1"/>
    <xf numFmtId="0" fontId="2" fillId="0" borderId="58" xfId="110" applyNumberFormat="1" applyFont="1" applyFill="1" applyBorder="1" applyAlignment="1" applyProtection="1"/>
    <xf numFmtId="216" fontId="2" fillId="0" borderId="61" xfId="107" applyNumberFormat="1" applyFont="1" applyFill="1" applyBorder="1" applyAlignment="1" applyProtection="1"/>
    <xf numFmtId="0" fontId="2" fillId="0" borderId="61" xfId="107" applyFont="1" applyFill="1" applyBorder="1" applyAlignment="1" applyProtection="1">
      <alignment horizontal="center"/>
    </xf>
    <xf numFmtId="189" fontId="2" fillId="0" borderId="56" xfId="110" applyNumberFormat="1" applyFont="1" applyFill="1" applyBorder="1" applyAlignment="1" applyProtection="1"/>
    <xf numFmtId="216" fontId="2" fillId="0" borderId="57" xfId="107" applyNumberFormat="1" applyFont="1" applyFill="1" applyBorder="1" applyAlignment="1" applyProtection="1"/>
    <xf numFmtId="216" fontId="2" fillId="0" borderId="57" xfId="110" applyNumberFormat="1" applyFont="1" applyFill="1" applyBorder="1" applyAlignment="1" applyProtection="1"/>
    <xf numFmtId="184" fontId="2" fillId="0" borderId="58" xfId="107" applyNumberFormat="1" applyFont="1" applyFill="1" applyBorder="1" applyAlignment="1" applyProtection="1"/>
    <xf numFmtId="0" fontId="2" fillId="0" borderId="59" xfId="107" applyNumberFormat="1" applyFont="1" applyFill="1" applyBorder="1" applyAlignment="1" applyProtection="1"/>
    <xf numFmtId="0" fontId="2" fillId="0" borderId="60" xfId="107" applyNumberFormat="1" applyFont="1" applyFill="1" applyBorder="1" applyAlignment="1" applyProtection="1">
      <alignment horizontal="right"/>
    </xf>
    <xf numFmtId="217" fontId="2" fillId="0" borderId="60" xfId="110" applyNumberFormat="1" applyFont="1" applyFill="1" applyBorder="1" applyAlignment="1" applyProtection="1">
      <alignment shrinkToFit="1"/>
    </xf>
    <xf numFmtId="216" fontId="2" fillId="0" borderId="61" xfId="111" applyNumberFormat="1" applyFont="1" applyFill="1" applyBorder="1" applyAlignment="1" applyProtection="1"/>
    <xf numFmtId="0" fontId="2" fillId="0" borderId="61" xfId="111" applyFont="1" applyFill="1" applyBorder="1" applyAlignment="1" applyProtection="1">
      <alignment horizontal="center"/>
    </xf>
    <xf numFmtId="179" fontId="2" fillId="0" borderId="61" xfId="112" applyNumberFormat="1" applyFont="1" applyFill="1" applyBorder="1" applyAlignment="1" applyProtection="1"/>
    <xf numFmtId="189" fontId="34" fillId="0" borderId="56" xfId="110" applyNumberFormat="1" applyFont="1" applyFill="1" applyBorder="1" applyAlignment="1" applyProtection="1"/>
    <xf numFmtId="38" fontId="34" fillId="0" borderId="57" xfId="112" applyFont="1" applyFill="1" applyBorder="1" applyAlignment="1" applyProtection="1"/>
    <xf numFmtId="216" fontId="34" fillId="0" borderId="57" xfId="111" applyNumberFormat="1" applyFont="1" applyFill="1" applyBorder="1" applyAlignment="1" applyProtection="1"/>
    <xf numFmtId="216" fontId="34" fillId="0" borderId="57" xfId="110" applyNumberFormat="1" applyFont="1" applyFill="1" applyBorder="1" applyAlignment="1" applyProtection="1"/>
    <xf numFmtId="179" fontId="34" fillId="0" borderId="58" xfId="111" applyNumberFormat="1" applyFont="1" applyFill="1" applyBorder="1" applyAlignment="1" applyProtection="1"/>
    <xf numFmtId="0" fontId="2" fillId="0" borderId="60" xfId="111" applyNumberFormat="1" applyFont="1" applyFill="1" applyBorder="1" applyAlignment="1" applyProtection="1">
      <alignment horizontal="right"/>
    </xf>
    <xf numFmtId="218" fontId="2" fillId="0" borderId="60" xfId="111" applyNumberFormat="1" applyFont="1" applyFill="1" applyBorder="1" applyAlignment="1" applyProtection="1">
      <alignment horizontal="right"/>
    </xf>
    <xf numFmtId="218" fontId="2" fillId="0" borderId="60" xfId="111" applyNumberFormat="1" applyFont="1" applyFill="1" applyBorder="1" applyAlignment="1" applyProtection="1">
      <alignment horizontal="center"/>
    </xf>
    <xf numFmtId="219" fontId="2" fillId="0" borderId="60" xfId="110" applyNumberFormat="1" applyFont="1" applyFill="1" applyBorder="1" applyAlignment="1" applyProtection="1">
      <alignment shrinkToFit="1"/>
    </xf>
    <xf numFmtId="220" fontId="2" fillId="0" borderId="60" xfId="110" applyNumberFormat="1" applyFont="1" applyFill="1" applyBorder="1" applyAlignment="1" applyProtection="1">
      <alignment shrinkToFit="1"/>
    </xf>
    <xf numFmtId="179" fontId="2" fillId="0" borderId="58" xfId="107" applyNumberFormat="1" applyFont="1" applyFill="1" applyBorder="1" applyAlignment="1" applyProtection="1"/>
    <xf numFmtId="218" fontId="2" fillId="0" borderId="60" xfId="107" applyNumberFormat="1" applyFont="1" applyFill="1" applyBorder="1" applyAlignment="1" applyProtection="1">
      <alignment horizontal="center"/>
    </xf>
    <xf numFmtId="218" fontId="2" fillId="0" borderId="60" xfId="107" applyNumberFormat="1" applyFont="1" applyFill="1" applyBorder="1" applyAlignment="1" applyProtection="1">
      <alignment horizontal="right"/>
    </xf>
    <xf numFmtId="184" fontId="34" fillId="0" borderId="58" xfId="111" applyNumberFormat="1" applyFont="1" applyFill="1" applyBorder="1" applyAlignment="1" applyProtection="1"/>
    <xf numFmtId="38" fontId="2" fillId="0" borderId="57" xfId="112" applyFont="1" applyFill="1" applyBorder="1" applyAlignment="1" applyProtection="1"/>
    <xf numFmtId="216" fontId="2" fillId="0" borderId="57" xfId="111" applyNumberFormat="1" applyFont="1" applyFill="1" applyBorder="1" applyAlignment="1" applyProtection="1"/>
    <xf numFmtId="184" fontId="2" fillId="0" borderId="58" xfId="111" applyNumberFormat="1" applyFont="1" applyFill="1" applyBorder="1" applyAlignment="1" applyProtection="1"/>
    <xf numFmtId="218" fontId="2" fillId="0" borderId="63" xfId="111" applyNumberFormat="1" applyFont="1" applyFill="1" applyBorder="1" applyAlignment="1" applyProtection="1">
      <alignment horizontal="left"/>
    </xf>
    <xf numFmtId="179" fontId="2" fillId="0" borderId="58" xfId="111" applyNumberFormat="1" applyFont="1" applyFill="1" applyBorder="1" applyAlignment="1" applyProtection="1"/>
    <xf numFmtId="186" fontId="2" fillId="0" borderId="56" xfId="110" applyNumberFormat="1" applyFont="1" applyFill="1" applyBorder="1" applyAlignment="1" applyProtection="1"/>
    <xf numFmtId="0" fontId="2" fillId="0" borderId="61" xfId="112" applyNumberFormat="1" applyFont="1" applyFill="1" applyBorder="1" applyAlignment="1" applyProtection="1"/>
    <xf numFmtId="0" fontId="2" fillId="0" borderId="59" xfId="111" applyNumberFormat="1" applyFont="1" applyFill="1" applyBorder="1" applyAlignment="1" applyProtection="1"/>
    <xf numFmtId="218" fontId="34" fillId="0" borderId="60" xfId="111" applyNumberFormat="1" applyFont="1" applyFill="1" applyBorder="1" applyAlignment="1" applyProtection="1">
      <alignment horizontal="right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quotePrefix="1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right" vertical="center" wrapText="1"/>
    </xf>
    <xf numFmtId="49" fontId="4" fillId="25" borderId="13" xfId="0" quotePrefix="1" applyNumberFormat="1" applyFont="1" applyFill="1" applyBorder="1" applyAlignment="1">
      <alignment horizontal="center" vertical="center" wrapText="1"/>
    </xf>
    <xf numFmtId="49" fontId="4" fillId="26" borderId="13" xfId="0" quotePrefix="1" applyNumberFormat="1" applyFont="1" applyFill="1" applyBorder="1" applyAlignment="1">
      <alignment horizontal="center" vertical="center" wrapText="1"/>
    </xf>
    <xf numFmtId="49" fontId="4" fillId="0" borderId="27" xfId="0" quotePrefix="1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right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13" xfId="0" quotePrefix="1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>
      <alignment vertical="center"/>
    </xf>
    <xf numFmtId="56" fontId="32" fillId="0" borderId="0" xfId="0" quotePrefix="1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vertical="center" shrinkToFit="1"/>
    </xf>
    <xf numFmtId="191" fontId="32" fillId="0" borderId="0" xfId="0" applyNumberFormat="1" applyFont="1" applyFill="1" applyAlignment="1">
      <alignment vertical="center" shrinkToFit="1"/>
    </xf>
    <xf numFmtId="192" fontId="32" fillId="0" borderId="0" xfId="0" applyNumberFormat="1" applyFont="1" applyFill="1" applyAlignment="1">
      <alignment vertical="center" shrinkToFit="1"/>
    </xf>
    <xf numFmtId="191" fontId="33" fillId="0" borderId="0" xfId="0" applyNumberFormat="1" applyFont="1" applyFill="1" applyAlignment="1">
      <alignment vertical="center" shrinkToFit="1"/>
    </xf>
    <xf numFmtId="0" fontId="33" fillId="0" borderId="0" xfId="0" applyNumberFormat="1" applyFont="1" applyFill="1" applyAlignment="1">
      <alignment vertical="center" shrinkToFit="1"/>
    </xf>
    <xf numFmtId="191" fontId="81" fillId="0" borderId="0" xfId="0" applyNumberFormat="1" applyFont="1" applyFill="1" applyAlignment="1">
      <alignment vertical="center" shrinkToFit="1"/>
    </xf>
    <xf numFmtId="0" fontId="32" fillId="0" borderId="0" xfId="0" applyNumberFormat="1" applyFont="1" applyFill="1" applyAlignment="1">
      <alignment vertical="center" wrapText="1" shrinkToFit="1"/>
    </xf>
    <xf numFmtId="0" fontId="81" fillId="0" borderId="0" xfId="0" applyNumberFormat="1" applyFont="1" applyFill="1" applyAlignment="1">
      <alignment horizontal="center" vertical="center" shrinkToFit="1"/>
    </xf>
    <xf numFmtId="192" fontId="32" fillId="0" borderId="0" xfId="114" applyNumberFormat="1" applyFont="1" applyFill="1" applyAlignment="1">
      <alignment vertical="center"/>
    </xf>
    <xf numFmtId="189" fontId="32" fillId="0" borderId="0" xfId="0" applyNumberFormat="1" applyFont="1" applyFill="1" applyAlignment="1">
      <alignment vertical="center" shrinkToFit="1"/>
    </xf>
    <xf numFmtId="0" fontId="32" fillId="0" borderId="0" xfId="114" applyNumberFormat="1" applyFont="1" applyFill="1" applyAlignment="1">
      <alignment vertical="center"/>
    </xf>
    <xf numFmtId="0" fontId="2" fillId="29" borderId="0" xfId="107" applyFont="1" applyFill="1" applyBorder="1" applyAlignment="1" applyProtection="1">
      <alignment horizontal="center" vertical="center"/>
    </xf>
    <xf numFmtId="6" fontId="2" fillId="29" borderId="0" xfId="112" applyNumberFormat="1" applyFont="1" applyFill="1" applyBorder="1" applyAlignment="1" applyProtection="1">
      <alignment horizontal="left" vertical="center"/>
    </xf>
    <xf numFmtId="6" fontId="2" fillId="29" borderId="0" xfId="112" applyNumberFormat="1" applyFont="1" applyFill="1" applyBorder="1" applyAlignment="1" applyProtection="1">
      <alignment horizontal="right" vertical="center"/>
    </xf>
    <xf numFmtId="6" fontId="2" fillId="29" borderId="0" xfId="112" applyNumberFormat="1" applyFont="1" applyFill="1" applyBorder="1" applyAlignment="1" applyProtection="1">
      <alignment horizontal="center" vertical="center"/>
    </xf>
    <xf numFmtId="221" fontId="2" fillId="0" borderId="60" xfId="110" applyNumberFormat="1" applyFont="1" applyFill="1" applyBorder="1" applyAlignment="1" applyProtection="1">
      <alignment shrinkToFit="1"/>
    </xf>
    <xf numFmtId="222" fontId="2" fillId="0" borderId="60" xfId="110" applyNumberFormat="1" applyFont="1" applyFill="1" applyBorder="1" applyAlignment="1" applyProtection="1">
      <alignment shrinkToFit="1"/>
    </xf>
    <xf numFmtId="0" fontId="74" fillId="0" borderId="0" xfId="179" applyFont="1" applyFill="1">
      <alignment vertical="center"/>
    </xf>
    <xf numFmtId="0" fontId="74" fillId="0" borderId="0" xfId="179" applyFont="1" applyFill="1" applyBorder="1">
      <alignment vertical="center"/>
    </xf>
    <xf numFmtId="0" fontId="74" fillId="0" borderId="0" xfId="180" applyFont="1" applyFill="1" applyBorder="1"/>
    <xf numFmtId="0" fontId="74" fillId="0" borderId="0" xfId="103" applyFont="1" applyBorder="1">
      <alignment vertical="center"/>
    </xf>
    <xf numFmtId="0" fontId="74" fillId="0" borderId="0" xfId="103" applyFont="1">
      <alignment vertical="center"/>
    </xf>
    <xf numFmtId="0" fontId="36" fillId="0" borderId="13" xfId="0" applyFont="1" applyBorder="1" applyAlignment="1">
      <alignment horizontal="left" vertical="center" wrapText="1"/>
    </xf>
    <xf numFmtId="184" fontId="31" fillId="0" borderId="0" xfId="85" applyNumberFormat="1" applyFont="1" applyBorder="1" applyAlignment="1">
      <alignment horizontal="center" vertical="center"/>
    </xf>
    <xf numFmtId="184" fontId="31" fillId="0" borderId="13" xfId="85" applyNumberFormat="1" applyFont="1" applyBorder="1" applyAlignment="1">
      <alignment horizontal="center" vertical="center"/>
    </xf>
    <xf numFmtId="184" fontId="31" fillId="0" borderId="18" xfId="85" applyNumberFormat="1" applyFont="1" applyBorder="1" applyAlignment="1">
      <alignment horizontal="center" vertical="center"/>
    </xf>
    <xf numFmtId="184" fontId="0" fillId="0" borderId="0" xfId="85" applyNumberFormat="1" applyFont="1" applyBorder="1" applyAlignment="1">
      <alignment horizontal="center"/>
    </xf>
    <xf numFmtId="184" fontId="0" fillId="0" borderId="0" xfId="85" applyNumberFormat="1" applyFont="1" applyBorder="1" applyAlignment="1">
      <alignment horizontal="center" vertical="center"/>
    </xf>
    <xf numFmtId="184" fontId="0" fillId="0" borderId="18" xfId="85" applyNumberFormat="1" applyFont="1" applyBorder="1" applyAlignment="1">
      <alignment horizontal="center" vertical="center"/>
    </xf>
    <xf numFmtId="184" fontId="31" fillId="0" borderId="0" xfId="85" applyNumberFormat="1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2" fontId="31" fillId="0" borderId="0" xfId="85" applyNumberFormat="1" applyFont="1" applyBorder="1" applyAlignment="1">
      <alignment horizontal="center" vertical="center"/>
    </xf>
    <xf numFmtId="184" fontId="0" fillId="0" borderId="18" xfId="85" applyNumberFormat="1" applyFont="1" applyBorder="1" applyAlignment="1">
      <alignment horizontal="center" vertical="center"/>
    </xf>
    <xf numFmtId="184" fontId="0" fillId="0" borderId="0" xfId="85" applyNumberFormat="1" applyFont="1" applyBorder="1" applyAlignment="1">
      <alignment horizontal="center" vertical="center"/>
    </xf>
    <xf numFmtId="184" fontId="0" fillId="0" borderId="0" xfId="85" applyNumberFormat="1" applyFont="1" applyBorder="1" applyAlignment="1">
      <alignment horizontal="center"/>
    </xf>
    <xf numFmtId="184" fontId="0" fillId="0" borderId="18" xfId="85" applyNumberFormat="1" applyFont="1" applyBorder="1" applyAlignment="1">
      <alignment horizontal="left" vertical="center"/>
    </xf>
    <xf numFmtId="184" fontId="2" fillId="0" borderId="0" xfId="85" applyNumberFormat="1" applyBorder="1" applyAlignment="1">
      <alignment horizontal="left" vertical="center"/>
    </xf>
    <xf numFmtId="184" fontId="2" fillId="0" borderId="21" xfId="85" applyNumberFormat="1" applyBorder="1" applyAlignment="1">
      <alignment horizontal="center"/>
    </xf>
    <xf numFmtId="184" fontId="0" fillId="0" borderId="18" xfId="85" applyNumberFormat="1" applyFont="1" applyBorder="1" applyAlignment="1">
      <alignment horizontal="center"/>
    </xf>
    <xf numFmtId="184" fontId="31" fillId="0" borderId="18" xfId="85" applyNumberFormat="1" applyFont="1" applyBorder="1" applyAlignment="1">
      <alignment horizontal="center" vertical="center"/>
    </xf>
    <xf numFmtId="184" fontId="31" fillId="0" borderId="0" xfId="85" applyNumberFormat="1" applyFont="1" applyBorder="1" applyAlignment="1">
      <alignment horizontal="center" vertical="center"/>
    </xf>
    <xf numFmtId="184" fontId="31" fillId="0" borderId="13" xfId="85" applyNumberFormat="1" applyFont="1" applyBorder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 shrinkToFit="1"/>
    </xf>
    <xf numFmtId="37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49" xfId="0" applyNumberFormat="1" applyFont="1" applyBorder="1" applyAlignment="1">
      <alignment horizontal="left" vertical="center"/>
    </xf>
    <xf numFmtId="0" fontId="2" fillId="0" borderId="50" xfId="0" applyNumberFormat="1" applyFont="1" applyFill="1" applyBorder="1" applyAlignment="1">
      <alignment horizontal="left" vertical="center"/>
    </xf>
    <xf numFmtId="179" fontId="5" fillId="27" borderId="2" xfId="0" applyNumberFormat="1" applyFont="1" applyFill="1" applyBorder="1" applyAlignment="1" applyProtection="1">
      <alignment horizontal="left" inden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51" xfId="0" applyNumberFormat="1" applyFont="1" applyBorder="1" applyAlignment="1">
      <alignment horizontal="left" vertical="center"/>
    </xf>
    <xf numFmtId="214" fontId="2" fillId="0" borderId="0" xfId="0" applyNumberFormat="1" applyFont="1" applyFill="1" applyBorder="1" applyAlignment="1">
      <alignment horizontal="left" vertical="center"/>
    </xf>
    <xf numFmtId="0" fontId="2" fillId="0" borderId="52" xfId="0" applyNumberFormat="1" applyFont="1" applyBorder="1" applyAlignment="1">
      <alignment horizontal="left"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215" fontId="2" fillId="0" borderId="12" xfId="0" applyNumberFormat="1" applyFont="1" applyFill="1" applyBorder="1" applyAlignment="1">
      <alignment horizontal="left" vertical="center" indent="1"/>
    </xf>
    <xf numFmtId="0" fontId="2" fillId="0" borderId="52" xfId="0" applyFont="1" applyBorder="1" applyAlignment="1">
      <alignment horizontal="right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28" borderId="56" xfId="0" applyNumberFormat="1" applyFont="1" applyFill="1" applyBorder="1" applyAlignment="1">
      <alignment horizontal="center" vertical="center"/>
    </xf>
    <xf numFmtId="0" fontId="2" fillId="28" borderId="57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 applyProtection="1">
      <alignment horizontal="centerContinuous" vertical="center"/>
    </xf>
    <xf numFmtId="0" fontId="2" fillId="0" borderId="60" xfId="0" applyFont="1" applyFill="1" applyBorder="1" applyAlignment="1" applyProtection="1">
      <alignment horizontal="centerContinuous" vertical="center"/>
    </xf>
    <xf numFmtId="179" fontId="2" fillId="0" borderId="62" xfId="0" applyNumberFormat="1" applyFont="1" applyFill="1" applyBorder="1" applyAlignment="1" applyProtection="1"/>
    <xf numFmtId="0" fontId="2" fillId="0" borderId="52" xfId="0" applyNumberFormat="1" applyFont="1" applyBorder="1" applyAlignment="1">
      <alignment horizontal="right" vertical="center"/>
    </xf>
    <xf numFmtId="0" fontId="2" fillId="0" borderId="49" xfId="0" applyNumberFormat="1" applyFont="1" applyFill="1" applyBorder="1" applyAlignment="1">
      <alignment horizontal="left" vertical="center"/>
    </xf>
    <xf numFmtId="0" fontId="74" fillId="0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57" fontId="74" fillId="0" borderId="0" xfId="0" applyNumberFormat="1" applyFont="1" applyFill="1" applyAlignment="1">
      <alignment vertical="center" shrinkToFit="1"/>
    </xf>
    <xf numFmtId="0" fontId="89" fillId="0" borderId="0" xfId="0" applyFont="1" applyFill="1" applyAlignment="1">
      <alignment vertical="center"/>
    </xf>
    <xf numFmtId="0" fontId="89" fillId="0" borderId="0" xfId="0" applyFont="1" applyFill="1" applyBorder="1" applyAlignment="1">
      <alignment vertical="center"/>
    </xf>
    <xf numFmtId="0" fontId="89" fillId="0" borderId="0" xfId="0" applyFont="1" applyFill="1" applyAlignment="1">
      <alignment horizontal="right" vertical="center"/>
    </xf>
    <xf numFmtId="0" fontId="89" fillId="0" borderId="16" xfId="0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0" fontId="89" fillId="0" borderId="20" xfId="0" applyFont="1" applyFill="1" applyBorder="1" applyAlignment="1">
      <alignment horizontal="center" vertical="center"/>
    </xf>
    <xf numFmtId="0" fontId="89" fillId="0" borderId="68" xfId="0" applyFont="1" applyFill="1" applyBorder="1" applyAlignment="1">
      <alignment horizontal="center" vertical="center"/>
    </xf>
    <xf numFmtId="0" fontId="89" fillId="0" borderId="69" xfId="0" applyFont="1" applyFill="1" applyBorder="1" applyAlignment="1">
      <alignment horizontal="center" vertical="center"/>
    </xf>
    <xf numFmtId="0" fontId="89" fillId="0" borderId="70" xfId="0" applyFont="1" applyFill="1" applyBorder="1" applyAlignment="1">
      <alignment horizontal="center" vertical="center"/>
    </xf>
    <xf numFmtId="0" fontId="89" fillId="0" borderId="72" xfId="0" applyFont="1" applyFill="1" applyBorder="1" applyAlignment="1">
      <alignment vertical="center"/>
    </xf>
    <xf numFmtId="0" fontId="89" fillId="0" borderId="46" xfId="0" applyFont="1" applyFill="1" applyBorder="1" applyAlignment="1">
      <alignment vertical="center"/>
    </xf>
    <xf numFmtId="0" fontId="89" fillId="0" borderId="73" xfId="0" applyNumberFormat="1" applyFont="1" applyFill="1" applyBorder="1" applyAlignment="1">
      <alignment vertical="center"/>
    </xf>
    <xf numFmtId="0" fontId="89" fillId="0" borderId="74" xfId="0" applyNumberFormat="1" applyFont="1" applyFill="1" applyBorder="1" applyAlignment="1">
      <alignment vertical="center"/>
    </xf>
    <xf numFmtId="0" fontId="89" fillId="0" borderId="75" xfId="0" applyNumberFormat="1" applyFont="1" applyFill="1" applyBorder="1" applyAlignment="1">
      <alignment vertical="center"/>
    </xf>
    <xf numFmtId="0" fontId="89" fillId="0" borderId="73" xfId="0" applyFont="1" applyFill="1" applyBorder="1" applyAlignment="1">
      <alignment vertical="center"/>
    </xf>
    <xf numFmtId="0" fontId="89" fillId="0" borderId="76" xfId="0" applyFont="1" applyFill="1" applyBorder="1" applyAlignment="1">
      <alignment vertical="center"/>
    </xf>
    <xf numFmtId="0" fontId="89" fillId="0" borderId="75" xfId="0" applyFont="1" applyFill="1" applyBorder="1" applyAlignment="1">
      <alignment vertical="center"/>
    </xf>
    <xf numFmtId="231" fontId="90" fillId="0" borderId="74" xfId="0" applyNumberFormat="1" applyFont="1" applyFill="1" applyBorder="1" applyAlignment="1">
      <alignment vertical="center"/>
    </xf>
    <xf numFmtId="0" fontId="89" fillId="0" borderId="74" xfId="0" applyFont="1" applyFill="1" applyBorder="1" applyAlignment="1">
      <alignment vertical="center"/>
    </xf>
    <xf numFmtId="0" fontId="33" fillId="0" borderId="75" xfId="0" applyFont="1" applyFill="1" applyBorder="1" applyAlignment="1">
      <alignment vertical="center"/>
    </xf>
    <xf numFmtId="0" fontId="33" fillId="0" borderId="74" xfId="0" applyFont="1" applyFill="1" applyBorder="1" applyAlignment="1">
      <alignment vertical="center"/>
    </xf>
    <xf numFmtId="0" fontId="33" fillId="0" borderId="76" xfId="0" applyFont="1" applyFill="1" applyBorder="1" applyAlignment="1">
      <alignment vertical="center"/>
    </xf>
    <xf numFmtId="0" fontId="89" fillId="0" borderId="77" xfId="0" applyFont="1" applyFill="1" applyBorder="1" applyAlignment="1">
      <alignment vertical="center"/>
    </xf>
    <xf numFmtId="231" fontId="90" fillId="0" borderId="78" xfId="0" applyNumberFormat="1" applyFont="1" applyFill="1" applyBorder="1" applyAlignment="1">
      <alignment vertical="center"/>
    </xf>
    <xf numFmtId="0" fontId="89" fillId="0" borderId="22" xfId="0" applyFont="1" applyFill="1" applyBorder="1" applyAlignment="1">
      <alignment vertical="center"/>
    </xf>
    <xf numFmtId="0" fontId="89" fillId="0" borderId="26" xfId="0" applyFont="1" applyFill="1" applyBorder="1" applyAlignment="1">
      <alignment vertical="center"/>
    </xf>
    <xf numFmtId="231" fontId="90" fillId="0" borderId="23" xfId="0" applyNumberFormat="1" applyFont="1" applyFill="1" applyBorder="1" applyAlignment="1">
      <alignment vertical="center"/>
    </xf>
    <xf numFmtId="0" fontId="89" fillId="0" borderId="23" xfId="0" applyFont="1" applyFill="1" applyBorder="1" applyAlignment="1">
      <alignment vertical="center"/>
    </xf>
    <xf numFmtId="0" fontId="89" fillId="0" borderId="17" xfId="0" applyFont="1" applyFill="1" applyBorder="1" applyAlignment="1">
      <alignment vertical="center"/>
    </xf>
    <xf numFmtId="0" fontId="89" fillId="0" borderId="79" xfId="0" applyFont="1" applyFill="1" applyBorder="1" applyAlignment="1">
      <alignment vertical="center"/>
    </xf>
    <xf numFmtId="38" fontId="59" fillId="0" borderId="57" xfId="112" applyFont="1" applyFill="1" applyBorder="1" applyAlignment="1" applyProtection="1"/>
    <xf numFmtId="38" fontId="91" fillId="0" borderId="57" xfId="112" applyFont="1" applyFill="1" applyBorder="1" applyAlignment="1" applyProtection="1"/>
    <xf numFmtId="179" fontId="61" fillId="0" borderId="27" xfId="0" applyNumberFormat="1" applyFont="1" applyBorder="1" applyAlignment="1">
      <alignment horizontal="right" vertical="center" wrapText="1"/>
    </xf>
    <xf numFmtId="3" fontId="61" fillId="0" borderId="13" xfId="0" applyNumberFormat="1" applyFont="1" applyBorder="1" applyAlignment="1">
      <alignment horizontal="right" vertical="center"/>
    </xf>
    <xf numFmtId="184" fontId="0" fillId="0" borderId="18" xfId="85" applyNumberFormat="1" applyFont="1" applyBorder="1" applyAlignment="1">
      <alignment horizontal="center" vertical="center"/>
    </xf>
    <xf numFmtId="184" fontId="0" fillId="0" borderId="0" xfId="85" applyNumberFormat="1" applyFont="1" applyBorder="1" applyAlignment="1">
      <alignment horizontal="center"/>
    </xf>
    <xf numFmtId="184" fontId="0" fillId="0" borderId="18" xfId="85" applyNumberFormat="1" applyFont="1" applyBorder="1" applyAlignment="1">
      <alignment horizontal="left" vertical="center"/>
    </xf>
    <xf numFmtId="184" fontId="2" fillId="0" borderId="0" xfId="85" applyNumberFormat="1" applyBorder="1" applyAlignment="1">
      <alignment horizontal="left" vertical="center"/>
    </xf>
    <xf numFmtId="184" fontId="33" fillId="0" borderId="0" xfId="85" applyNumberFormat="1" applyFont="1" applyBorder="1" applyAlignment="1">
      <alignment horizontal="center" vertical="center"/>
    </xf>
    <xf numFmtId="184" fontId="2" fillId="0" borderId="21" xfId="85" applyNumberFormat="1" applyBorder="1" applyAlignment="1">
      <alignment horizontal="center"/>
    </xf>
    <xf numFmtId="184" fontId="0" fillId="0" borderId="18" xfId="85" applyNumberFormat="1" applyFont="1" applyBorder="1" applyAlignment="1">
      <alignment horizontal="center"/>
    </xf>
    <xf numFmtId="184" fontId="31" fillId="0" borderId="18" xfId="85" applyNumberFormat="1" applyFont="1" applyBorder="1" applyAlignment="1">
      <alignment horizontal="center" vertical="center"/>
    </xf>
    <xf numFmtId="184" fontId="31" fillId="0" borderId="0" xfId="85" applyNumberFormat="1" applyFont="1" applyBorder="1" applyAlignment="1">
      <alignment horizontal="center" vertical="center"/>
    </xf>
    <xf numFmtId="184" fontId="0" fillId="0" borderId="0" xfId="85" applyNumberFormat="1" applyFont="1" applyBorder="1" applyAlignment="1">
      <alignment horizontal="left" vertical="center"/>
    </xf>
    <xf numFmtId="184" fontId="31" fillId="0" borderId="0" xfId="0" applyNumberFormat="1" applyFont="1" applyBorder="1" applyAlignment="1">
      <alignment horizontal="center" vertical="center"/>
    </xf>
    <xf numFmtId="184" fontId="31" fillId="0" borderId="13" xfId="85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left"/>
    </xf>
    <xf numFmtId="0" fontId="2" fillId="0" borderId="0" xfId="107" applyFont="1" applyFill="1" applyBorder="1"/>
    <xf numFmtId="0" fontId="2" fillId="0" borderId="0" xfId="107" applyFont="1" applyFill="1" applyBorder="1" applyProtection="1"/>
    <xf numFmtId="0" fontId="2" fillId="0" borderId="47" xfId="107" applyFont="1" applyFill="1" applyBorder="1" applyAlignment="1" applyProtection="1">
      <alignment horizontal="left"/>
    </xf>
    <xf numFmtId="0" fontId="79" fillId="0" borderId="30" xfId="107" applyFont="1" applyFill="1" applyBorder="1" applyAlignment="1" applyProtection="1">
      <alignment horizontal="centerContinuous" vertical="center"/>
    </xf>
    <xf numFmtId="0" fontId="2" fillId="0" borderId="30" xfId="107" applyFont="1" applyFill="1" applyBorder="1" applyAlignment="1" applyProtection="1">
      <alignment horizontal="centerContinuous" vertical="center"/>
    </xf>
    <xf numFmtId="0" fontId="79" fillId="0" borderId="30" xfId="0" applyFont="1" applyFill="1" applyBorder="1" applyAlignment="1" applyProtection="1"/>
    <xf numFmtId="0" fontId="2" fillId="0" borderId="30" xfId="107" applyFont="1" applyFill="1" applyBorder="1" applyAlignment="1" applyProtection="1">
      <alignment horizontal="centerContinuous"/>
    </xf>
    <xf numFmtId="0" fontId="2" fillId="0" borderId="80" xfId="0" applyNumberFormat="1" applyFont="1" applyBorder="1" applyAlignment="1">
      <alignment horizontal="right" vertical="center"/>
    </xf>
    <xf numFmtId="0" fontId="5" fillId="0" borderId="81" xfId="0" applyNumberFormat="1" applyFont="1" applyBorder="1" applyAlignment="1">
      <alignment horizontal="right" vertical="center"/>
    </xf>
    <xf numFmtId="0" fontId="5" fillId="0" borderId="82" xfId="0" applyNumberFormat="1" applyFont="1" applyBorder="1" applyAlignment="1">
      <alignment horizontal="centerContinuous" vertical="center"/>
    </xf>
    <xf numFmtId="211" fontId="5" fillId="0" borderId="83" xfId="0" applyNumberFormat="1" applyFont="1" applyBorder="1" applyAlignment="1">
      <alignment horizontal="centerContinuous" vertical="center"/>
    </xf>
    <xf numFmtId="212" fontId="31" fillId="0" borderId="39" xfId="0" applyNumberFormat="1" applyFont="1" applyFill="1" applyBorder="1" applyAlignment="1" applyProtection="1">
      <alignment horizontal="right" vertical="center"/>
    </xf>
    <xf numFmtId="0" fontId="2" fillId="0" borderId="34" xfId="0" applyFont="1" applyFill="1" applyBorder="1" applyAlignment="1" applyProtection="1">
      <alignment horizontal="centerContinuous"/>
    </xf>
    <xf numFmtId="0" fontId="5" fillId="0" borderId="39" xfId="107" applyFont="1" applyFill="1" applyBorder="1" applyAlignment="1" applyProtection="1">
      <alignment horizontal="right"/>
    </xf>
    <xf numFmtId="0" fontId="79" fillId="0" borderId="85" xfId="0" applyFont="1" applyFill="1" applyBorder="1" applyAlignment="1" applyProtection="1">
      <alignment horizontal="centerContinuous"/>
    </xf>
    <xf numFmtId="0" fontId="2" fillId="0" borderId="87" xfId="107" applyFont="1" applyFill="1" applyBorder="1" applyAlignment="1" applyProtection="1">
      <alignment horizontal="centerContinuous" vertical="center"/>
    </xf>
    <xf numFmtId="0" fontId="2" fillId="0" borderId="88" xfId="0" applyFont="1" applyFill="1" applyBorder="1" applyAlignment="1" applyProtection="1">
      <alignment horizontal="centerContinuous" vertical="center"/>
    </xf>
    <xf numFmtId="0" fontId="2" fillId="0" borderId="88" xfId="107" applyNumberFormat="1" applyFont="1" applyFill="1" applyBorder="1" applyAlignment="1" applyProtection="1">
      <alignment wrapText="1"/>
    </xf>
    <xf numFmtId="0" fontId="2" fillId="0" borderId="88" xfId="111" applyFont="1" applyFill="1" applyBorder="1" applyAlignment="1" applyProtection="1">
      <alignment wrapText="1"/>
    </xf>
    <xf numFmtId="0" fontId="0" fillId="0" borderId="88" xfId="0" applyBorder="1"/>
    <xf numFmtId="0" fontId="2" fillId="0" borderId="90" xfId="107" applyFont="1" applyFill="1" applyBorder="1" applyAlignment="1" applyProtection="1">
      <alignment horizontal="centerContinuous"/>
    </xf>
    <xf numFmtId="0" fontId="2" fillId="0" borderId="42" xfId="107" applyFont="1" applyFill="1" applyBorder="1" applyAlignment="1" applyProtection="1">
      <alignment horizontal="right"/>
    </xf>
    <xf numFmtId="179" fontId="34" fillId="0" borderId="42" xfId="107" applyNumberFormat="1" applyFont="1" applyFill="1" applyBorder="1" applyAlignment="1" applyProtection="1"/>
    <xf numFmtId="216" fontId="2" fillId="0" borderId="91" xfId="107" applyNumberFormat="1" applyFont="1" applyFill="1" applyBorder="1" applyAlignment="1" applyProtection="1"/>
    <xf numFmtId="0" fontId="2" fillId="0" borderId="91" xfId="107" applyFont="1" applyFill="1" applyBorder="1" applyAlignment="1" applyProtection="1">
      <alignment horizontal="centerContinuous"/>
    </xf>
    <xf numFmtId="0" fontId="2" fillId="0" borderId="91" xfId="107" applyFont="1" applyFill="1" applyBorder="1" applyAlignment="1" applyProtection="1">
      <alignment horizontal="right" indent="1"/>
    </xf>
    <xf numFmtId="179" fontId="2" fillId="0" borderId="91" xfId="107" applyNumberFormat="1" applyFont="1" applyFill="1" applyBorder="1" applyAlignment="1" applyProtection="1"/>
    <xf numFmtId="0" fontId="2" fillId="0" borderId="42" xfId="107" applyFont="1" applyFill="1" applyBorder="1" applyAlignment="1" applyProtection="1">
      <alignment horizontal="right" indent="1"/>
    </xf>
    <xf numFmtId="0" fontId="2" fillId="0" borderId="42" xfId="107" applyFont="1" applyFill="1" applyBorder="1" applyAlignment="1" applyProtection="1"/>
    <xf numFmtId="218" fontId="34" fillId="0" borderId="42" xfId="107" applyNumberFormat="1" applyFont="1" applyFill="1" applyBorder="1" applyAlignment="1" applyProtection="1"/>
    <xf numFmtId="0" fontId="34" fillId="0" borderId="91" xfId="107" applyNumberFormat="1" applyFont="1" applyFill="1" applyBorder="1" applyAlignment="1" applyProtection="1">
      <alignment horizontal="right"/>
    </xf>
    <xf numFmtId="37" fontId="34" fillId="0" borderId="45" xfId="107" applyNumberFormat="1" applyFont="1" applyFill="1" applyBorder="1" applyAlignment="1" applyProtection="1">
      <alignment horizontal="left"/>
    </xf>
    <xf numFmtId="184" fontId="0" fillId="0" borderId="22" xfId="85" applyNumberFormat="1" applyFont="1" applyBorder="1" applyAlignment="1">
      <alignment horizontal="center"/>
    </xf>
    <xf numFmtId="184" fontId="31" fillId="0" borderId="22" xfId="0" applyNumberFormat="1" applyFont="1" applyBorder="1" applyAlignment="1">
      <alignment horizontal="left" vertical="center"/>
    </xf>
    <xf numFmtId="184" fontId="31" fillId="0" borderId="23" xfId="0" applyNumberFormat="1" applyFont="1" applyBorder="1" applyAlignment="1">
      <alignment horizontal="left" vertical="center"/>
    </xf>
    <xf numFmtId="0" fontId="4" fillId="0" borderId="13" xfId="0" quotePrefix="1" applyFont="1" applyBorder="1" applyAlignment="1">
      <alignment horizontal="left" vertical="center" wrapText="1"/>
    </xf>
    <xf numFmtId="0" fontId="4" fillId="0" borderId="13" xfId="0" quotePrefix="1" applyFont="1" applyBorder="1" applyAlignment="1">
      <alignment vertical="center" wrapText="1"/>
    </xf>
    <xf numFmtId="0" fontId="5" fillId="0" borderId="81" xfId="0" applyNumberFormat="1" applyFont="1" applyFill="1" applyBorder="1" applyAlignment="1">
      <alignment horizontal="right" vertical="center"/>
    </xf>
    <xf numFmtId="0" fontId="5" fillId="0" borderId="82" xfId="0" applyNumberFormat="1" applyFont="1" applyFill="1" applyBorder="1" applyAlignment="1">
      <alignment horizontal="centerContinuous" vertical="center"/>
    </xf>
    <xf numFmtId="0" fontId="0" fillId="0" borderId="83" xfId="0" applyBorder="1"/>
    <xf numFmtId="0" fontId="2" fillId="0" borderId="88" xfId="107" applyNumberFormat="1" applyFont="1" applyFill="1" applyBorder="1" applyAlignment="1" applyProtection="1">
      <alignment horizontal="right"/>
    </xf>
    <xf numFmtId="218" fontId="34" fillId="0" borderId="91" xfId="107" applyNumberFormat="1" applyFont="1" applyFill="1" applyBorder="1" applyAlignment="1" applyProtection="1"/>
    <xf numFmtId="37" fontId="34" fillId="0" borderId="92" xfId="107" applyNumberFormat="1" applyFont="1" applyFill="1" applyBorder="1" applyAlignment="1" applyProtection="1">
      <alignment horizontal="left"/>
    </xf>
    <xf numFmtId="0" fontId="0" fillId="0" borderId="93" xfId="0" applyBorder="1"/>
    <xf numFmtId="0" fontId="59" fillId="0" borderId="60" xfId="0" applyFont="1" applyBorder="1"/>
    <xf numFmtId="0" fontId="0" fillId="0" borderId="60" xfId="0" applyBorder="1"/>
    <xf numFmtId="0" fontId="2" fillId="0" borderId="88" xfId="107" applyFont="1" applyFill="1" applyBorder="1" applyAlignment="1" applyProtection="1">
      <alignment wrapText="1"/>
    </xf>
    <xf numFmtId="0" fontId="2" fillId="0" borderId="88" xfId="111" applyNumberFormat="1" applyFont="1" applyFill="1" applyBorder="1" applyAlignment="1" applyProtection="1">
      <alignment wrapText="1"/>
    </xf>
    <xf numFmtId="211" fontId="5" fillId="0" borderId="83" xfId="0" applyNumberFormat="1" applyFont="1" applyFill="1" applyBorder="1" applyAlignment="1">
      <alignment horizontal="centerContinuous" vertical="center"/>
    </xf>
    <xf numFmtId="0" fontId="2" fillId="0" borderId="89" xfId="110" applyNumberFormat="1" applyFont="1" applyFill="1" applyBorder="1" applyAlignment="1" applyProtection="1">
      <alignment horizontal="left"/>
    </xf>
    <xf numFmtId="0" fontId="34" fillId="0" borderId="88" xfId="111" applyFont="1" applyFill="1" applyBorder="1" applyAlignment="1" applyProtection="1">
      <alignment wrapText="1"/>
    </xf>
    <xf numFmtId="0" fontId="0" fillId="0" borderId="0" xfId="108" applyNumberFormat="1" applyFont="1" applyBorder="1" applyAlignment="1">
      <alignment vertical="center"/>
    </xf>
    <xf numFmtId="0" fontId="69" fillId="0" borderId="37" xfId="0" applyFont="1" applyBorder="1" applyAlignment="1">
      <alignment horizontal="left" vertical="top" wrapText="1" indent="1"/>
    </xf>
    <xf numFmtId="0" fontId="69" fillId="0" borderId="17" xfId="0" applyFont="1" applyBorder="1" applyAlignment="1">
      <alignment horizontal="left" vertical="top" wrapText="1" indent="1"/>
    </xf>
    <xf numFmtId="0" fontId="69" fillId="0" borderId="20" xfId="0" applyFont="1" applyBorder="1" applyAlignment="1">
      <alignment horizontal="left" vertical="top" wrapText="1" indent="1"/>
    </xf>
    <xf numFmtId="0" fontId="69" fillId="0" borderId="39" xfId="0" applyFont="1" applyBorder="1" applyAlignment="1">
      <alignment horizontal="left" vertical="top" wrapText="1" indent="1"/>
    </xf>
    <xf numFmtId="0" fontId="69" fillId="0" borderId="0" xfId="0" applyFont="1" applyBorder="1" applyAlignment="1">
      <alignment horizontal="left" vertical="top" wrapText="1" indent="1"/>
    </xf>
    <xf numFmtId="0" fontId="69" fillId="0" borderId="21" xfId="0" applyFont="1" applyBorder="1" applyAlignment="1">
      <alignment horizontal="left" vertical="top" wrapText="1" indent="1"/>
    </xf>
    <xf numFmtId="0" fontId="69" fillId="0" borderId="41" xfId="0" applyFont="1" applyBorder="1" applyAlignment="1">
      <alignment horizontal="left" vertical="top" wrapText="1" indent="1"/>
    </xf>
    <xf numFmtId="0" fontId="69" fillId="0" borderId="42" xfId="0" applyFont="1" applyBorder="1" applyAlignment="1">
      <alignment horizontal="left" vertical="top" wrapText="1" indent="1"/>
    </xf>
    <xf numFmtId="0" fontId="69" fillId="0" borderId="43" xfId="0" applyFont="1" applyBorder="1" applyAlignment="1">
      <alignment horizontal="left" vertical="top" wrapText="1" indent="1"/>
    </xf>
    <xf numFmtId="0" fontId="69" fillId="0" borderId="16" xfId="0" applyFont="1" applyBorder="1" applyAlignment="1">
      <alignment horizontal="left" vertical="top" wrapText="1" indent="1"/>
    </xf>
    <xf numFmtId="0" fontId="69" fillId="0" borderId="38" xfId="0" applyFont="1" applyBorder="1" applyAlignment="1">
      <alignment horizontal="left" vertical="top" wrapText="1" indent="1"/>
    </xf>
    <xf numFmtId="0" fontId="69" fillId="0" borderId="18" xfId="0" applyFont="1" applyBorder="1" applyAlignment="1">
      <alignment horizontal="left" vertical="top" wrapText="1" indent="1"/>
    </xf>
    <xf numFmtId="0" fontId="69" fillId="0" borderId="34" xfId="0" applyFont="1" applyBorder="1" applyAlignment="1">
      <alignment horizontal="left" vertical="top" wrapText="1" indent="1"/>
    </xf>
    <xf numFmtId="0" fontId="69" fillId="0" borderId="44" xfId="0" applyFont="1" applyBorder="1" applyAlignment="1">
      <alignment horizontal="left" vertical="top" wrapText="1" indent="1"/>
    </xf>
    <xf numFmtId="0" fontId="69" fillId="0" borderId="45" xfId="0" applyFont="1" applyBorder="1" applyAlignment="1">
      <alignment horizontal="left" vertical="top" wrapText="1" indent="1"/>
    </xf>
    <xf numFmtId="58" fontId="69" fillId="0" borderId="22" xfId="0" applyNumberFormat="1" applyFont="1" applyBorder="1" applyAlignment="1">
      <alignment horizontal="center" vertical="center"/>
    </xf>
    <xf numFmtId="58" fontId="69" fillId="0" borderId="2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66" fillId="0" borderId="39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66" fillId="0" borderId="21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/>
    </xf>
    <xf numFmtId="0" fontId="66" fillId="0" borderId="34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205" fontId="69" fillId="0" borderId="23" xfId="0" applyNumberFormat="1" applyFont="1" applyFill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36" xfId="0" applyFont="1" applyBorder="1" applyAlignment="1">
      <alignment horizontal="center"/>
    </xf>
    <xf numFmtId="0" fontId="68" fillId="0" borderId="17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204" fontId="68" fillId="0" borderId="17" xfId="106" applyNumberFormat="1" applyFont="1" applyFill="1" applyBorder="1" applyAlignment="1">
      <alignment horizontal="center" vertical="center"/>
    </xf>
    <xf numFmtId="204" fontId="68" fillId="0" borderId="0" xfId="106" applyNumberFormat="1" applyFont="1" applyFill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center" vertical="center" shrinkToFit="1"/>
    </xf>
    <xf numFmtId="0" fontId="67" fillId="0" borderId="20" xfId="0" applyFont="1" applyBorder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67" fillId="0" borderId="21" xfId="0" applyFont="1" applyBorder="1" applyAlignment="1">
      <alignment horizontal="center" vertical="center" shrinkToFit="1"/>
    </xf>
    <xf numFmtId="0" fontId="67" fillId="0" borderId="22" xfId="0" applyFont="1" applyBorder="1" applyAlignment="1">
      <alignment horizontal="center" vertical="center" shrinkToFit="1"/>
    </xf>
    <xf numFmtId="0" fontId="67" fillId="0" borderId="23" xfId="0" applyFont="1" applyBorder="1" applyAlignment="1">
      <alignment horizontal="center" vertical="center" shrinkToFit="1"/>
    </xf>
    <xf numFmtId="0" fontId="67" fillId="0" borderId="24" xfId="0" applyFont="1" applyBorder="1" applyAlignment="1">
      <alignment horizontal="center" vertical="center" shrinkToFit="1"/>
    </xf>
    <xf numFmtId="201" fontId="63" fillId="0" borderId="28" xfId="0" applyNumberFormat="1" applyFont="1" applyBorder="1" applyAlignment="1">
      <alignment horizontal="center" vertical="center" shrinkToFit="1"/>
    </xf>
    <xf numFmtId="201" fontId="63" fillId="0" borderId="33" xfId="0" applyNumberFormat="1" applyFont="1" applyBorder="1" applyAlignment="1">
      <alignment horizontal="center" vertical="center" shrinkToFit="1"/>
    </xf>
    <xf numFmtId="201" fontId="63" fillId="0" borderId="35" xfId="0" applyNumberFormat="1" applyFont="1" applyBorder="1" applyAlignment="1">
      <alignment horizontal="center" vertical="center" shrinkToFit="1"/>
    </xf>
    <xf numFmtId="0" fontId="6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5" fillId="0" borderId="2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8" fontId="9" fillId="0" borderId="2" xfId="50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0" applyNumberFormat="1" applyFont="1" applyBorder="1" applyAlignment="1">
      <alignment horizontal="right" vertical="center"/>
    </xf>
    <xf numFmtId="38" fontId="4" fillId="0" borderId="2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38" fontId="4" fillId="0" borderId="25" xfId="50" applyFont="1" applyBorder="1" applyAlignment="1">
      <alignment horizontal="right" vertical="center"/>
    </xf>
    <xf numFmtId="38" fontId="4" fillId="0" borderId="26" xfId="5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0" fontId="32" fillId="0" borderId="1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195" fontId="4" fillId="0" borderId="25" xfId="0" applyNumberFormat="1" applyFont="1" applyBorder="1" applyAlignment="1">
      <alignment horizontal="center" vertical="center"/>
    </xf>
    <xf numFmtId="195" fontId="4" fillId="0" borderId="26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right" vertical="center"/>
    </xf>
    <xf numFmtId="179" fontId="4" fillId="0" borderId="26" xfId="0" applyNumberFormat="1" applyFont="1" applyBorder="1" applyAlignment="1">
      <alignment horizontal="right" vertical="center"/>
    </xf>
    <xf numFmtId="179" fontId="4" fillId="0" borderId="25" xfId="50" applyNumberFormat="1" applyFont="1" applyBorder="1" applyAlignment="1">
      <alignment horizontal="right" vertical="center"/>
    </xf>
    <xf numFmtId="179" fontId="4" fillId="0" borderId="26" xfId="50" applyNumberFormat="1" applyFont="1" applyBorder="1" applyAlignment="1">
      <alignment horizontal="right" vertical="center"/>
    </xf>
    <xf numFmtId="0" fontId="36" fillId="0" borderId="16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176" fontId="61" fillId="0" borderId="25" xfId="0" applyNumberFormat="1" applyFont="1" applyBorder="1" applyAlignment="1">
      <alignment horizontal="right" vertical="center"/>
    </xf>
    <xf numFmtId="176" fontId="61" fillId="0" borderId="26" xfId="0" applyNumberFormat="1" applyFont="1" applyBorder="1" applyAlignment="1">
      <alignment horizontal="right" vertical="center"/>
    </xf>
    <xf numFmtId="38" fontId="4" fillId="0" borderId="25" xfId="50" applyNumberFormat="1" applyFont="1" applyBorder="1" applyAlignment="1">
      <alignment horizontal="right" vertical="center"/>
    </xf>
    <xf numFmtId="38" fontId="4" fillId="0" borderId="26" xfId="50" applyNumberFormat="1" applyFont="1" applyBorder="1" applyAlignment="1">
      <alignment horizontal="right" vertical="center"/>
    </xf>
    <xf numFmtId="0" fontId="60" fillId="0" borderId="25" xfId="0" applyFont="1" applyBorder="1" applyAlignment="1">
      <alignment horizontal="right" vertical="center"/>
    </xf>
    <xf numFmtId="0" fontId="60" fillId="0" borderId="26" xfId="0" applyFont="1" applyBorder="1" applyAlignment="1">
      <alignment horizontal="right" vertical="center"/>
    </xf>
    <xf numFmtId="40" fontId="4" fillId="0" borderId="25" xfId="50" applyNumberFormat="1" applyFont="1" applyBorder="1" applyAlignment="1">
      <alignment horizontal="right" vertical="center"/>
    </xf>
    <xf numFmtId="40" fontId="4" fillId="0" borderId="26" xfId="50" applyNumberFormat="1" applyFont="1" applyBorder="1" applyAlignment="1">
      <alignment horizontal="right" vertical="center"/>
    </xf>
    <xf numFmtId="0" fontId="32" fillId="0" borderId="16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9" fontId="4" fillId="0" borderId="25" xfId="0" applyNumberFormat="1" applyFont="1" applyBorder="1" applyAlignment="1">
      <alignment horizontal="center" vertical="center"/>
    </xf>
    <xf numFmtId="188" fontId="60" fillId="0" borderId="25" xfId="0" applyNumberFormat="1" applyFont="1" applyBorder="1" applyAlignment="1">
      <alignment horizontal="right" vertical="center"/>
    </xf>
    <xf numFmtId="188" fontId="60" fillId="0" borderId="26" xfId="0" applyNumberFormat="1" applyFont="1" applyBorder="1" applyAlignment="1">
      <alignment horizontal="right" vertical="center"/>
    </xf>
    <xf numFmtId="0" fontId="60" fillId="0" borderId="16" xfId="0" applyFont="1" applyBorder="1" applyAlignment="1">
      <alignment horizontal="left" vertical="center"/>
    </xf>
    <xf numFmtId="0" fontId="60" fillId="0" borderId="20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/>
    </xf>
    <xf numFmtId="0" fontId="60" fillId="0" borderId="24" xfId="0" applyFont="1" applyBorder="1" applyAlignment="1">
      <alignment horizontal="left" vertical="center"/>
    </xf>
    <xf numFmtId="38" fontId="60" fillId="0" borderId="25" xfId="0" applyNumberFormat="1" applyFont="1" applyBorder="1" applyAlignment="1">
      <alignment horizontal="right" vertical="center"/>
    </xf>
    <xf numFmtId="38" fontId="60" fillId="0" borderId="26" xfId="0" applyNumberFormat="1" applyFont="1" applyBorder="1" applyAlignment="1">
      <alignment horizontal="right" vertical="center"/>
    </xf>
    <xf numFmtId="38" fontId="60" fillId="0" borderId="25" xfId="50" applyFont="1" applyBorder="1" applyAlignment="1">
      <alignment horizontal="right" vertical="center"/>
    </xf>
    <xf numFmtId="38" fontId="60" fillId="0" borderId="26" xfId="50" applyFont="1" applyBorder="1" applyAlignment="1">
      <alignment horizontal="right" vertical="center"/>
    </xf>
    <xf numFmtId="176" fontId="72" fillId="0" borderId="25" xfId="0" applyNumberFormat="1" applyFont="1" applyBorder="1" applyAlignment="1">
      <alignment horizontal="right" vertical="center"/>
    </xf>
    <xf numFmtId="176" fontId="72" fillId="0" borderId="26" xfId="0" applyNumberFormat="1" applyFont="1" applyBorder="1" applyAlignment="1">
      <alignment horizontal="right" vertical="center"/>
    </xf>
    <xf numFmtId="38" fontId="72" fillId="0" borderId="25" xfId="50" applyFont="1" applyBorder="1" applyAlignment="1">
      <alignment horizontal="right" vertical="center"/>
    </xf>
    <xf numFmtId="38" fontId="72" fillId="0" borderId="26" xfId="50" applyFont="1" applyBorder="1" applyAlignment="1">
      <alignment horizontal="right" vertical="center"/>
    </xf>
    <xf numFmtId="0" fontId="4" fillId="0" borderId="25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38" fontId="4" fillId="0" borderId="16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61" fillId="0" borderId="25" xfId="0" applyFont="1" applyBorder="1" applyAlignment="1">
      <alignment horizontal="right" vertical="center"/>
    </xf>
    <xf numFmtId="0" fontId="61" fillId="0" borderId="26" xfId="0" applyFont="1" applyBorder="1" applyAlignment="1">
      <alignment horizontal="right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179" fontId="61" fillId="0" borderId="25" xfId="0" applyNumberFormat="1" applyFont="1" applyBorder="1" applyAlignment="1">
      <alignment horizontal="right" vertical="center"/>
    </xf>
    <xf numFmtId="179" fontId="61" fillId="0" borderId="26" xfId="0" applyNumberFormat="1" applyFont="1" applyBorder="1" applyAlignment="1">
      <alignment horizontal="right" vertical="center"/>
    </xf>
    <xf numFmtId="38" fontId="61" fillId="0" borderId="25" xfId="50" applyFont="1" applyBorder="1" applyAlignment="1">
      <alignment horizontal="right" vertical="center"/>
    </xf>
    <xf numFmtId="38" fontId="61" fillId="0" borderId="26" xfId="50" applyFont="1" applyBorder="1" applyAlignment="1">
      <alignment horizontal="right" vertical="center"/>
    </xf>
    <xf numFmtId="38" fontId="61" fillId="0" borderId="16" xfId="0" applyNumberFormat="1" applyFont="1" applyBorder="1" applyAlignment="1">
      <alignment horizontal="right" vertical="center" wrapText="1"/>
    </xf>
    <xf numFmtId="0" fontId="61" fillId="0" borderId="20" xfId="0" applyFont="1" applyBorder="1" applyAlignment="1">
      <alignment horizontal="right" vertical="center" wrapText="1"/>
    </xf>
    <xf numFmtId="0" fontId="61" fillId="0" borderId="22" xfId="0" applyFont="1" applyBorder="1" applyAlignment="1">
      <alignment horizontal="right" vertical="center" wrapText="1"/>
    </xf>
    <xf numFmtId="0" fontId="61" fillId="0" borderId="24" xfId="0" applyFont="1" applyBorder="1" applyAlignment="1">
      <alignment horizontal="right" vertical="center" wrapText="1"/>
    </xf>
    <xf numFmtId="0" fontId="61" fillId="0" borderId="16" xfId="0" applyFont="1" applyBorder="1" applyAlignment="1">
      <alignment horizontal="left" vertical="center"/>
    </xf>
    <xf numFmtId="0" fontId="61" fillId="0" borderId="20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9" fontId="72" fillId="0" borderId="25" xfId="50" applyNumberFormat="1" applyFont="1" applyBorder="1" applyAlignment="1">
      <alignment horizontal="right" vertical="center"/>
    </xf>
    <xf numFmtId="179" fontId="72" fillId="0" borderId="26" xfId="5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38" fontId="4" fillId="0" borderId="25" xfId="0" applyNumberFormat="1" applyFont="1" applyFill="1" applyBorder="1" applyAlignment="1">
      <alignment horizontal="right" vertical="center"/>
    </xf>
    <xf numFmtId="38" fontId="4" fillId="0" borderId="26" xfId="0" applyNumberFormat="1" applyFont="1" applyFill="1" applyBorder="1" applyAlignment="1">
      <alignment horizontal="right" vertical="center"/>
    </xf>
    <xf numFmtId="38" fontId="4" fillId="0" borderId="25" xfId="50" applyFont="1" applyFill="1" applyBorder="1" applyAlignment="1">
      <alignment horizontal="right" vertical="center"/>
    </xf>
    <xf numFmtId="38" fontId="4" fillId="0" borderId="26" xfId="5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88" fontId="4" fillId="0" borderId="25" xfId="0" applyNumberFormat="1" applyFont="1" applyBorder="1" applyAlignment="1">
      <alignment horizontal="right" vertical="center"/>
    </xf>
    <xf numFmtId="188" fontId="4" fillId="0" borderId="26" xfId="0" applyNumberFormat="1" applyFont="1" applyBorder="1" applyAlignment="1">
      <alignment horizontal="right" vertical="center"/>
    </xf>
    <xf numFmtId="179" fontId="60" fillId="0" borderId="25" xfId="50" applyNumberFormat="1" applyFont="1" applyBorder="1" applyAlignment="1">
      <alignment horizontal="right" vertical="center"/>
    </xf>
    <xf numFmtId="179" fontId="60" fillId="0" borderId="26" xfId="50" applyNumberFormat="1" applyFont="1" applyBorder="1" applyAlignment="1">
      <alignment horizontal="right" vertical="center"/>
    </xf>
    <xf numFmtId="0" fontId="73" fillId="0" borderId="16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left" vertical="center" wrapText="1"/>
    </xf>
    <xf numFmtId="0" fontId="73" fillId="0" borderId="2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26" xfId="0" applyNumberFormat="1" applyFont="1" applyFill="1" applyBorder="1" applyAlignment="1">
      <alignment vertical="center"/>
    </xf>
    <xf numFmtId="179" fontId="4" fillId="0" borderId="25" xfId="50" applyNumberFormat="1" applyFont="1" applyBorder="1" applyAlignment="1">
      <alignment vertical="center"/>
    </xf>
    <xf numFmtId="179" fontId="4" fillId="0" borderId="26" xfId="50" applyNumberFormat="1" applyFont="1" applyBorder="1" applyAlignment="1">
      <alignment vertical="center"/>
    </xf>
    <xf numFmtId="1" fontId="4" fillId="0" borderId="25" xfId="0" applyNumberFormat="1" applyFont="1" applyBorder="1" applyAlignment="1">
      <alignment horizontal="right" vertical="center"/>
    </xf>
    <xf numFmtId="1" fontId="4" fillId="0" borderId="26" xfId="0" applyNumberFormat="1" applyFont="1" applyBorder="1" applyAlignment="1">
      <alignment horizontal="right" vertical="center"/>
    </xf>
    <xf numFmtId="181" fontId="4" fillId="0" borderId="25" xfId="0" applyNumberFormat="1" applyFont="1" applyBorder="1" applyAlignment="1">
      <alignment horizontal="right" vertical="center"/>
    </xf>
    <xf numFmtId="181" fontId="4" fillId="0" borderId="26" xfId="0" applyNumberFormat="1" applyFont="1" applyBorder="1" applyAlignment="1">
      <alignment horizontal="right" vertical="center"/>
    </xf>
    <xf numFmtId="181" fontId="11" fillId="0" borderId="17" xfId="0" applyNumberFormat="1" applyFont="1" applyBorder="1" applyAlignment="1">
      <alignment horizontal="center" vertical="center"/>
    </xf>
    <xf numFmtId="181" fontId="11" fillId="0" borderId="20" xfId="0" applyNumberFormat="1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181" fontId="11" fillId="0" borderId="21" xfId="0" applyNumberFormat="1" applyFont="1" applyBorder="1" applyAlignment="1">
      <alignment horizontal="center" vertical="center"/>
    </xf>
    <xf numFmtId="181" fontId="11" fillId="0" borderId="23" xfId="0" applyNumberFormat="1" applyFont="1" applyBorder="1" applyAlignment="1">
      <alignment horizontal="center" vertical="center"/>
    </xf>
    <xf numFmtId="181" fontId="11" fillId="0" borderId="24" xfId="0" applyNumberFormat="1" applyFont="1" applyBorder="1" applyAlignment="1">
      <alignment horizontal="center" vertical="center"/>
    </xf>
    <xf numFmtId="38" fontId="4" fillId="0" borderId="25" xfId="50" applyFont="1" applyBorder="1" applyAlignment="1">
      <alignment horizontal="center" vertical="center"/>
    </xf>
    <xf numFmtId="38" fontId="4" fillId="0" borderId="26" xfId="50" applyFont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36" fillId="0" borderId="16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0" fontId="2" fillId="0" borderId="89" xfId="110" applyNumberFormat="1" applyFont="1" applyFill="1" applyBorder="1" applyAlignment="1" applyProtection="1">
      <alignment horizontal="center" shrinkToFit="1"/>
    </xf>
    <xf numFmtId="0" fontId="2" fillId="0" borderId="58" xfId="110" applyNumberFormat="1" applyFont="1" applyFill="1" applyBorder="1" applyAlignment="1" applyProtection="1">
      <alignment horizontal="center" shrinkToFit="1"/>
    </xf>
    <xf numFmtId="0" fontId="2" fillId="0" borderId="89" xfId="110" applyNumberFormat="1" applyFont="1" applyFill="1" applyBorder="1" applyAlignment="1" applyProtection="1">
      <alignment horizontal="center"/>
    </xf>
    <xf numFmtId="0" fontId="2" fillId="0" borderId="58" xfId="110" applyNumberFormat="1" applyFont="1" applyFill="1" applyBorder="1" applyAlignment="1" applyProtection="1">
      <alignment horizontal="center"/>
    </xf>
    <xf numFmtId="0" fontId="80" fillId="0" borderId="30" xfId="0" applyFont="1" applyFill="1" applyBorder="1" applyAlignment="1" applyProtection="1">
      <alignment horizontal="right"/>
    </xf>
    <xf numFmtId="0" fontId="5" fillId="0" borderId="23" xfId="107" applyNumberFormat="1" applyFont="1" applyFill="1" applyBorder="1" applyAlignment="1" applyProtection="1">
      <alignment horizontal="left"/>
    </xf>
    <xf numFmtId="213" fontId="59" fillId="0" borderId="50" xfId="0" applyNumberFormat="1" applyFont="1" applyFill="1" applyBorder="1" applyAlignment="1" applyProtection="1">
      <alignment horizontal="center" vertical="center"/>
    </xf>
    <xf numFmtId="213" fontId="59" fillId="0" borderId="84" xfId="0" applyNumberFormat="1" applyFont="1" applyFill="1" applyBorder="1" applyAlignment="1" applyProtection="1">
      <alignment horizontal="center" vertical="center"/>
    </xf>
    <xf numFmtId="179" fontId="5" fillId="32" borderId="23" xfId="0" applyNumberFormat="1" applyFont="1" applyFill="1" applyBorder="1" applyAlignment="1" applyProtection="1">
      <alignment horizontal="left" indent="1"/>
    </xf>
    <xf numFmtId="6" fontId="2" fillId="0" borderId="0" xfId="0" applyNumberFormat="1" applyFont="1" applyFill="1" applyBorder="1" applyAlignment="1">
      <alignment horizontal="left" vertical="center" indent="1"/>
    </xf>
    <xf numFmtId="6" fontId="2" fillId="0" borderId="34" xfId="0" applyNumberFormat="1" applyFont="1" applyFill="1" applyBorder="1" applyAlignment="1">
      <alignment horizontal="left" vertical="center" indent="1"/>
    </xf>
    <xf numFmtId="6" fontId="2" fillId="0" borderId="52" xfId="0" applyNumberFormat="1" applyFont="1" applyFill="1" applyBorder="1" applyAlignment="1">
      <alignment horizontal="left" vertical="center" indent="1"/>
    </xf>
    <xf numFmtId="6" fontId="2" fillId="0" borderId="86" xfId="0" applyNumberFormat="1" applyFont="1" applyFill="1" applyBorder="1" applyAlignment="1">
      <alignment horizontal="left" vertical="center" indent="1"/>
    </xf>
    <xf numFmtId="179" fontId="5" fillId="27" borderId="23" xfId="0" applyNumberFormat="1" applyFont="1" applyFill="1" applyBorder="1" applyAlignment="1" applyProtection="1">
      <alignment horizontal="left" indent="1"/>
    </xf>
    <xf numFmtId="0" fontId="2" fillId="0" borderId="89" xfId="110" applyNumberFormat="1" applyFont="1" applyFill="1" applyBorder="1" applyAlignment="1" applyProtection="1">
      <alignment horizontal="left" shrinkToFit="1"/>
    </xf>
    <xf numFmtId="0" fontId="13" fillId="0" borderId="58" xfId="0" applyFont="1" applyBorder="1" applyAlignment="1">
      <alignment horizontal="left" shrinkToFit="1"/>
    </xf>
    <xf numFmtId="213" fontId="2" fillId="0" borderId="50" xfId="0" applyNumberFormat="1" applyFont="1" applyFill="1" applyBorder="1" applyAlignment="1" applyProtection="1">
      <alignment horizontal="center" vertical="center"/>
    </xf>
    <xf numFmtId="213" fontId="2" fillId="0" borderId="84" xfId="0" applyNumberFormat="1" applyFont="1" applyFill="1" applyBorder="1" applyAlignment="1" applyProtection="1">
      <alignment horizontal="center" vertical="center"/>
    </xf>
    <xf numFmtId="0" fontId="34" fillId="0" borderId="89" xfId="110" applyNumberFormat="1" applyFont="1" applyFill="1" applyBorder="1" applyAlignment="1" applyProtection="1"/>
    <xf numFmtId="0" fontId="34" fillId="0" borderId="58" xfId="110" applyNumberFormat="1" applyFont="1" applyFill="1" applyBorder="1" applyAlignment="1" applyProtection="1"/>
    <xf numFmtId="0" fontId="2" fillId="0" borderId="58" xfId="110" applyNumberFormat="1" applyFont="1" applyFill="1" applyBorder="1" applyAlignment="1" applyProtection="1">
      <alignment horizontal="left" shrinkToFit="1"/>
    </xf>
    <xf numFmtId="0" fontId="2" fillId="0" borderId="89" xfId="110" applyNumberFormat="1" applyFont="1" applyFill="1" applyBorder="1" applyAlignment="1" applyProtection="1">
      <alignment horizontal="left"/>
    </xf>
    <xf numFmtId="0" fontId="13" fillId="0" borderId="58" xfId="0" applyFont="1" applyBorder="1" applyAlignment="1">
      <alignment horizontal="left"/>
    </xf>
    <xf numFmtId="184" fontId="31" fillId="0" borderId="0" xfId="85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84" fontId="30" fillId="0" borderId="16" xfId="85" applyNumberFormat="1" applyFont="1" applyBorder="1" applyAlignment="1">
      <alignment horizontal="center" vertical="center"/>
    </xf>
    <xf numFmtId="184" fontId="30" fillId="0" borderId="17" xfId="85" applyNumberFormat="1" applyFont="1" applyBorder="1" applyAlignment="1">
      <alignment horizontal="center" vertical="center"/>
    </xf>
    <xf numFmtId="184" fontId="30" fillId="0" borderId="20" xfId="85" applyNumberFormat="1" applyFont="1" applyBorder="1" applyAlignment="1">
      <alignment horizontal="center" vertical="center"/>
    </xf>
    <xf numFmtId="184" fontId="30" fillId="0" borderId="18" xfId="85" applyNumberFormat="1" applyFont="1" applyBorder="1" applyAlignment="1">
      <alignment horizontal="center" vertical="center"/>
    </xf>
    <xf numFmtId="184" fontId="30" fillId="0" borderId="0" xfId="85" applyNumberFormat="1" applyFont="1" applyBorder="1" applyAlignment="1">
      <alignment horizontal="center" vertical="center"/>
    </xf>
    <xf numFmtId="184" fontId="30" fillId="0" borderId="21" xfId="85" applyNumberFormat="1" applyFont="1" applyBorder="1" applyAlignment="1">
      <alignment horizontal="center" vertical="center"/>
    </xf>
    <xf numFmtId="184" fontId="30" fillId="0" borderId="22" xfId="85" applyNumberFormat="1" applyFont="1" applyBorder="1" applyAlignment="1">
      <alignment horizontal="center" vertical="center"/>
    </xf>
    <xf numFmtId="184" fontId="30" fillId="0" borderId="23" xfId="85" applyNumberFormat="1" applyFont="1" applyBorder="1" applyAlignment="1">
      <alignment horizontal="center" vertical="center"/>
    </xf>
    <xf numFmtId="184" fontId="30" fillId="0" borderId="24" xfId="85" applyNumberFormat="1" applyFont="1" applyBorder="1" applyAlignment="1">
      <alignment horizontal="center" vertical="center"/>
    </xf>
    <xf numFmtId="184" fontId="31" fillId="0" borderId="13" xfId="85" applyNumberFormat="1" applyFont="1" applyBorder="1" applyAlignment="1">
      <alignment horizontal="center" vertical="center"/>
    </xf>
    <xf numFmtId="184" fontId="31" fillId="0" borderId="15" xfId="0" applyNumberFormat="1" applyFont="1" applyBorder="1" applyAlignment="1">
      <alignment horizontal="center" vertical="center"/>
    </xf>
    <xf numFmtId="184" fontId="31" fillId="0" borderId="14" xfId="0" applyNumberFormat="1" applyFont="1" applyBorder="1" applyAlignment="1">
      <alignment horizontal="center" vertical="center"/>
    </xf>
    <xf numFmtId="184" fontId="31" fillId="0" borderId="2" xfId="0" applyNumberFormat="1" applyFont="1" applyBorder="1" applyAlignment="1">
      <alignment horizontal="center" vertical="center"/>
    </xf>
    <xf numFmtId="184" fontId="2" fillId="0" borderId="22" xfId="85" applyNumberFormat="1" applyFont="1" applyBorder="1" applyAlignment="1">
      <alignment horizontal="left"/>
    </xf>
    <xf numFmtId="184" fontId="2" fillId="0" borderId="23" xfId="85" applyNumberFormat="1" applyFont="1" applyBorder="1" applyAlignment="1">
      <alignment horizontal="left"/>
    </xf>
    <xf numFmtId="184" fontId="30" fillId="0" borderId="16" xfId="0" applyNumberFormat="1" applyFont="1" applyBorder="1" applyAlignment="1">
      <alignment horizontal="center" vertical="center"/>
    </xf>
    <xf numFmtId="184" fontId="30" fillId="0" borderId="17" xfId="0" applyNumberFormat="1" applyFont="1" applyBorder="1" applyAlignment="1">
      <alignment horizontal="center" vertical="center"/>
    </xf>
    <xf numFmtId="184" fontId="30" fillId="0" borderId="20" xfId="0" applyNumberFormat="1" applyFont="1" applyBorder="1" applyAlignment="1">
      <alignment horizontal="center" vertical="center"/>
    </xf>
    <xf numFmtId="184" fontId="30" fillId="0" borderId="18" xfId="0" applyNumberFormat="1" applyFont="1" applyBorder="1" applyAlignment="1">
      <alignment horizontal="center" vertical="center"/>
    </xf>
    <xf numFmtId="184" fontId="30" fillId="0" borderId="0" xfId="0" applyNumberFormat="1" applyFont="1" applyBorder="1" applyAlignment="1">
      <alignment horizontal="center" vertical="center"/>
    </xf>
    <xf numFmtId="184" fontId="30" fillId="0" borderId="21" xfId="0" applyNumberFormat="1" applyFont="1" applyBorder="1" applyAlignment="1">
      <alignment horizontal="center" vertical="center"/>
    </xf>
    <xf numFmtId="184" fontId="30" fillId="0" borderId="22" xfId="0" applyNumberFormat="1" applyFont="1" applyBorder="1" applyAlignment="1">
      <alignment horizontal="center" vertical="center"/>
    </xf>
    <xf numFmtId="184" fontId="30" fillId="0" borderId="23" xfId="0" applyNumberFormat="1" applyFont="1" applyBorder="1" applyAlignment="1">
      <alignment horizontal="center" vertical="center"/>
    </xf>
    <xf numFmtId="184" fontId="30" fillId="0" borderId="24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184" fontId="31" fillId="0" borderId="0" xfId="0" applyNumberFormat="1" applyFont="1" applyBorder="1" applyAlignment="1">
      <alignment horizontal="center" vertical="center"/>
    </xf>
    <xf numFmtId="184" fontId="2" fillId="0" borderId="18" xfId="85" applyNumberFormat="1" applyFont="1" applyBorder="1" applyAlignment="1">
      <alignment horizontal="left"/>
    </xf>
    <xf numFmtId="184" fontId="2" fillId="0" borderId="0" xfId="85" applyNumberFormat="1" applyFont="1" applyBorder="1" applyAlignment="1">
      <alignment horizontal="left"/>
    </xf>
    <xf numFmtId="184" fontId="2" fillId="0" borderId="18" xfId="85" applyNumberFormat="1" applyFont="1" applyBorder="1" applyAlignment="1">
      <alignment horizontal="left" vertical="center"/>
    </xf>
    <xf numFmtId="184" fontId="2" fillId="0" borderId="0" xfId="85" applyNumberFormat="1" applyFont="1" applyBorder="1" applyAlignment="1">
      <alignment horizontal="left" vertical="center"/>
    </xf>
    <xf numFmtId="184" fontId="2" fillId="0" borderId="21" xfId="85" applyNumberFormat="1" applyFont="1" applyBorder="1" applyAlignment="1">
      <alignment horizontal="left" vertical="center"/>
    </xf>
    <xf numFmtId="184" fontId="31" fillId="0" borderId="18" xfId="85" applyNumberFormat="1" applyFont="1" applyBorder="1" applyAlignment="1">
      <alignment horizontal="center" vertical="center"/>
    </xf>
    <xf numFmtId="184" fontId="2" fillId="0" borderId="18" xfId="85" applyNumberFormat="1" applyFont="1" applyBorder="1" applyAlignment="1">
      <alignment horizontal="center" vertical="center"/>
    </xf>
    <xf numFmtId="184" fontId="2" fillId="0" borderId="0" xfId="85" applyNumberFormat="1" applyFont="1" applyBorder="1" applyAlignment="1">
      <alignment horizontal="center" vertical="center"/>
    </xf>
    <xf numFmtId="184" fontId="31" fillId="0" borderId="15" xfId="85" applyNumberFormat="1" applyFont="1" applyBorder="1" applyAlignment="1">
      <alignment horizontal="center" vertical="center"/>
    </xf>
    <xf numFmtId="184" fontId="31" fillId="0" borderId="14" xfId="85" applyNumberFormat="1" applyFont="1" applyBorder="1" applyAlignment="1">
      <alignment horizontal="center" vertical="center"/>
    </xf>
    <xf numFmtId="184" fontId="31" fillId="0" borderId="2" xfId="85" applyNumberFormat="1" applyFont="1" applyBorder="1" applyAlignment="1">
      <alignment horizontal="center" vertical="center"/>
    </xf>
    <xf numFmtId="184" fontId="0" fillId="0" borderId="18" xfId="85" applyNumberFormat="1" applyFont="1" applyBorder="1" applyAlignment="1">
      <alignment horizontal="left" vertical="center"/>
    </xf>
    <xf numFmtId="184" fontId="0" fillId="0" borderId="0" xfId="85" applyNumberFormat="1" applyFont="1" applyBorder="1" applyAlignment="1">
      <alignment horizontal="left" vertical="center"/>
    </xf>
    <xf numFmtId="184" fontId="2" fillId="0" borderId="0" xfId="85" applyNumberFormat="1" applyBorder="1" applyAlignment="1">
      <alignment horizontal="left" vertical="center"/>
    </xf>
    <xf numFmtId="184" fontId="0" fillId="0" borderId="0" xfId="85" applyNumberFormat="1" applyFont="1" applyBorder="1" applyAlignment="1">
      <alignment horizontal="center"/>
    </xf>
    <xf numFmtId="184" fontId="0" fillId="0" borderId="18" xfId="85" applyNumberFormat="1" applyFont="1" applyBorder="1" applyAlignment="1">
      <alignment horizontal="center"/>
    </xf>
    <xf numFmtId="184" fontId="0" fillId="0" borderId="0" xfId="85" applyNumberFormat="1" applyFont="1" applyBorder="1" applyAlignment="1">
      <alignment horizontal="center" vertical="center"/>
    </xf>
    <xf numFmtId="184" fontId="33" fillId="0" borderId="0" xfId="85" applyNumberFormat="1" applyFont="1" applyBorder="1" applyAlignment="1">
      <alignment horizontal="center" vertical="center"/>
    </xf>
    <xf numFmtId="184" fontId="33" fillId="0" borderId="21" xfId="85" applyNumberFormat="1" applyFont="1" applyBorder="1" applyAlignment="1">
      <alignment horizontal="center" vertical="center"/>
    </xf>
    <xf numFmtId="184" fontId="34" fillId="0" borderId="0" xfId="85" applyNumberFormat="1" applyFont="1" applyBorder="1" applyAlignment="1">
      <alignment horizontal="center" vertical="center"/>
    </xf>
    <xf numFmtId="184" fontId="2" fillId="0" borderId="21" xfId="85" applyNumberFormat="1" applyBorder="1" applyAlignment="1">
      <alignment horizontal="center"/>
    </xf>
    <xf numFmtId="184" fontId="0" fillId="0" borderId="18" xfId="85" applyNumberFormat="1" applyFont="1" applyBorder="1" applyAlignment="1">
      <alignment horizontal="center" vertical="center"/>
    </xf>
    <xf numFmtId="184" fontId="31" fillId="0" borderId="18" xfId="85" applyNumberFormat="1" applyFont="1" applyBorder="1" applyAlignment="1">
      <alignment horizontal="left" vertical="center"/>
    </xf>
    <xf numFmtId="184" fontId="31" fillId="0" borderId="0" xfId="85" applyNumberFormat="1" applyFont="1" applyBorder="1" applyAlignment="1">
      <alignment horizontal="left" vertical="center"/>
    </xf>
    <xf numFmtId="0" fontId="31" fillId="0" borderId="15" xfId="85" applyFont="1" applyBorder="1" applyAlignment="1">
      <alignment horizontal="left" vertical="center"/>
    </xf>
    <xf numFmtId="0" fontId="31" fillId="0" borderId="14" xfId="85" applyFont="1" applyBorder="1" applyAlignment="1">
      <alignment horizontal="left" vertical="center"/>
    </xf>
    <xf numFmtId="184" fontId="30" fillId="0" borderId="16" xfId="0" applyNumberFormat="1" applyFont="1" applyBorder="1" applyAlignment="1">
      <alignment horizontal="center"/>
    </xf>
    <xf numFmtId="184" fontId="30" fillId="0" borderId="17" xfId="0" applyNumberFormat="1" applyFont="1" applyBorder="1" applyAlignment="1">
      <alignment horizontal="center"/>
    </xf>
    <xf numFmtId="184" fontId="30" fillId="0" borderId="20" xfId="0" applyNumberFormat="1" applyFont="1" applyBorder="1" applyAlignment="1">
      <alignment horizontal="center"/>
    </xf>
    <xf numFmtId="184" fontId="30" fillId="0" borderId="18" xfId="0" applyNumberFormat="1" applyFont="1" applyBorder="1" applyAlignment="1">
      <alignment horizontal="center"/>
    </xf>
    <xf numFmtId="184" fontId="30" fillId="0" borderId="0" xfId="0" applyNumberFormat="1" applyFont="1" applyBorder="1" applyAlignment="1">
      <alignment horizontal="center"/>
    </xf>
    <xf numFmtId="184" fontId="30" fillId="0" borderId="21" xfId="0" applyNumberFormat="1" applyFont="1" applyBorder="1" applyAlignment="1">
      <alignment horizontal="center"/>
    </xf>
    <xf numFmtId="184" fontId="30" fillId="0" borderId="22" xfId="0" applyNumberFormat="1" applyFont="1" applyBorder="1" applyAlignment="1">
      <alignment horizontal="center"/>
    </xf>
    <xf numFmtId="184" fontId="30" fillId="0" borderId="23" xfId="0" applyNumberFormat="1" applyFont="1" applyBorder="1" applyAlignment="1">
      <alignment horizontal="center"/>
    </xf>
    <xf numFmtId="184" fontId="30" fillId="0" borderId="24" xfId="0" applyNumberFormat="1" applyFont="1" applyBorder="1" applyAlignment="1">
      <alignment horizontal="center"/>
    </xf>
    <xf numFmtId="184" fontId="31" fillId="0" borderId="15" xfId="0" applyNumberFormat="1" applyFont="1" applyBorder="1" applyAlignment="1">
      <alignment horizontal="left" vertical="center"/>
    </xf>
    <xf numFmtId="184" fontId="31" fillId="0" borderId="14" xfId="0" applyNumberFormat="1" applyFont="1" applyBorder="1" applyAlignment="1">
      <alignment horizontal="left" vertical="center"/>
    </xf>
    <xf numFmtId="0" fontId="32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 shrinkToFit="1"/>
    </xf>
    <xf numFmtId="191" fontId="32" fillId="0" borderId="0" xfId="0" applyNumberFormat="1" applyFont="1" applyFill="1" applyAlignment="1">
      <alignment horizontal="center" vertical="center" shrinkToFit="1"/>
    </xf>
    <xf numFmtId="0" fontId="89" fillId="0" borderId="16" xfId="0" applyFont="1" applyFill="1" applyBorder="1" applyAlignment="1">
      <alignment vertical="center"/>
    </xf>
    <xf numFmtId="0" fontId="74" fillId="0" borderId="20" xfId="0" applyFont="1" applyFill="1" applyBorder="1" applyAlignment="1">
      <alignment vertical="center"/>
    </xf>
    <xf numFmtId="0" fontId="74" fillId="0" borderId="22" xfId="0" applyFont="1" applyFill="1" applyBorder="1" applyAlignment="1">
      <alignment vertical="center"/>
    </xf>
    <xf numFmtId="0" fontId="74" fillId="0" borderId="24" xfId="0" applyFont="1" applyFill="1" applyBorder="1" applyAlignment="1">
      <alignment vertical="center"/>
    </xf>
    <xf numFmtId="0" fontId="74" fillId="0" borderId="16" xfId="0" applyFont="1" applyFill="1" applyBorder="1" applyAlignment="1">
      <alignment vertical="center"/>
    </xf>
    <xf numFmtId="0" fontId="74" fillId="0" borderId="17" xfId="0" applyFont="1" applyFill="1" applyBorder="1" applyAlignment="1">
      <alignment vertical="center"/>
    </xf>
    <xf numFmtId="0" fontId="74" fillId="0" borderId="23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right" vertical="center"/>
    </xf>
    <xf numFmtId="0" fontId="89" fillId="0" borderId="0" xfId="0" applyFont="1" applyFill="1" applyAlignment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89" fillId="0" borderId="25" xfId="0" applyFont="1" applyFill="1" applyBorder="1" applyAlignment="1">
      <alignment horizontal="distributed" vertical="center"/>
    </xf>
    <xf numFmtId="0" fontId="74" fillId="0" borderId="25" xfId="0" applyFont="1" applyFill="1" applyBorder="1" applyAlignment="1">
      <alignment vertical="center"/>
    </xf>
    <xf numFmtId="0" fontId="89" fillId="0" borderId="71" xfId="0" applyFont="1" applyFill="1" applyBorder="1" applyAlignment="1">
      <alignment horizontal="distributed" vertical="center"/>
    </xf>
    <xf numFmtId="0" fontId="74" fillId="0" borderId="71" xfId="0" applyFont="1" applyFill="1" applyBorder="1" applyAlignment="1">
      <alignment vertical="center"/>
    </xf>
    <xf numFmtId="0" fontId="89" fillId="0" borderId="25" xfId="0" applyFont="1" applyFill="1" applyBorder="1" applyAlignment="1">
      <alignment horizontal="center" vertical="center"/>
    </xf>
    <xf numFmtId="0" fontId="89" fillId="0" borderId="71" xfId="0" applyFont="1" applyFill="1" applyBorder="1" applyAlignment="1">
      <alignment horizontal="center" vertical="center"/>
    </xf>
    <xf numFmtId="0" fontId="74" fillId="0" borderId="71" xfId="0" applyFont="1" applyFill="1" applyBorder="1" applyAlignment="1">
      <alignment horizontal="center" vertical="center"/>
    </xf>
    <xf numFmtId="0" fontId="89" fillId="0" borderId="16" xfId="0" applyFont="1" applyFill="1" applyBorder="1" applyAlignment="1">
      <alignment horizontal="center" vertical="center"/>
    </xf>
    <xf numFmtId="0" fontId="89" fillId="0" borderId="68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center" vertical="center"/>
    </xf>
    <xf numFmtId="0" fontId="74" fillId="0" borderId="26" xfId="0" applyFont="1" applyFill="1" applyBorder="1" applyAlignment="1">
      <alignment horizontal="center" vertical="center"/>
    </xf>
    <xf numFmtId="0" fontId="74" fillId="0" borderId="26" xfId="0" applyFont="1" applyFill="1" applyBorder="1" applyAlignment="1">
      <alignment vertical="center"/>
    </xf>
    <xf numFmtId="0" fontId="89" fillId="0" borderId="17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69" xfId="0" applyFont="1" applyFill="1" applyBorder="1" applyAlignment="1">
      <alignment horizontal="center" vertical="center" wrapText="1"/>
    </xf>
    <xf numFmtId="190" fontId="2" fillId="0" borderId="13" xfId="0" applyNumberFormat="1" applyFont="1" applyFill="1" applyBorder="1" applyAlignment="1">
      <alignment vertical="center"/>
    </xf>
    <xf numFmtId="189" fontId="2" fillId="0" borderId="13" xfId="85" applyNumberFormat="1" applyFont="1" applyFill="1" applyBorder="1" applyAlignment="1">
      <alignment horizontal="right" vertical="center"/>
    </xf>
  </cellXfs>
  <cellStyles count="182">
    <cellStyle name="??" xfId="115"/>
    <cellStyle name="?? [0.00]_PERSONAL" xfId="116"/>
    <cellStyle name="???? [0.00]_PERSONAL" xfId="117"/>
    <cellStyle name="????_PERSONAL" xfId="118"/>
    <cellStyle name="??_PERSONAL" xfId="119"/>
    <cellStyle name="æØè [0.00]" xfId="1"/>
    <cellStyle name="ÊÝ [0.00]" xfId="2"/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Calc Currency (0)" xfId="21"/>
    <cellStyle name="Calc Currency (0) 2" xfId="22"/>
    <cellStyle name="Calc Currency (2)" xfId="120"/>
    <cellStyle name="Calc Percent (0)" xfId="121"/>
    <cellStyle name="Calc Percent (1)" xfId="122"/>
    <cellStyle name="Calc Percent (2)" xfId="123"/>
    <cellStyle name="Calc Units (0)" xfId="124"/>
    <cellStyle name="Calc Units (1)" xfId="125"/>
    <cellStyle name="Calc Units (2)" xfId="126"/>
    <cellStyle name="Comma [0]_#6 Temps &amp; Contractors" xfId="127"/>
    <cellStyle name="Comma [00]" xfId="128"/>
    <cellStyle name="Comma_#6 Temps &amp; Contractors" xfId="129"/>
    <cellStyle name="Currency [0]_#6 Temps &amp; Contractors" xfId="130"/>
    <cellStyle name="Currency [00]" xfId="131"/>
    <cellStyle name="Currency_#6 Temps &amp; Contractors" xfId="132"/>
    <cellStyle name="Date Short" xfId="133"/>
    <cellStyle name="Enter Currency (0)" xfId="134"/>
    <cellStyle name="Enter Currency (2)" xfId="135"/>
    <cellStyle name="Enter Units (0)" xfId="136"/>
    <cellStyle name="Enter Units (1)" xfId="137"/>
    <cellStyle name="Enter Units (2)" xfId="138"/>
    <cellStyle name="entry" xfId="23"/>
    <cellStyle name="Header1" xfId="24"/>
    <cellStyle name="Header2" xfId="25"/>
    <cellStyle name="Link Currency (0)" xfId="139"/>
    <cellStyle name="Link Currency (2)" xfId="140"/>
    <cellStyle name="Link Units (0)" xfId="141"/>
    <cellStyle name="Link Units (1)" xfId="142"/>
    <cellStyle name="Link Units (2)" xfId="143"/>
    <cellStyle name="Milliers [0]_AR1194" xfId="144"/>
    <cellStyle name="Milliers_AR1194" xfId="145"/>
    <cellStyle name="Mon騁aire [0]_AR1194" xfId="146"/>
    <cellStyle name="Mon騁aire_AR1194" xfId="147"/>
    <cellStyle name="Normal - Style1" xfId="26"/>
    <cellStyle name="Normal_# 41-Market &amp;Trends" xfId="148"/>
    <cellStyle name="Percent [0]" xfId="149"/>
    <cellStyle name="Percent [00]" xfId="150"/>
    <cellStyle name="Percent_#6 Temps &amp; Contractors" xfId="151"/>
    <cellStyle name="PrePop Currency (0)" xfId="152"/>
    <cellStyle name="PrePop Currency (2)" xfId="153"/>
    <cellStyle name="PrePop Units (0)" xfId="154"/>
    <cellStyle name="PrePop Units (1)" xfId="155"/>
    <cellStyle name="PrePop Units (2)" xfId="156"/>
    <cellStyle name="price" xfId="27"/>
    <cellStyle name="revised" xfId="28"/>
    <cellStyle name="section" xfId="29"/>
    <cellStyle name="STYL0" xfId="157"/>
    <cellStyle name="STYL1" xfId="158"/>
    <cellStyle name="STYL2" xfId="159"/>
    <cellStyle name="STYL3" xfId="160"/>
    <cellStyle name="STYL4" xfId="161"/>
    <cellStyle name="STYL5" xfId="162"/>
    <cellStyle name="STYL6" xfId="163"/>
    <cellStyle name="STYL7" xfId="164"/>
    <cellStyle name="subhead" xfId="30"/>
    <cellStyle name="Text Indent A" xfId="165"/>
    <cellStyle name="Text Indent B" xfId="166"/>
    <cellStyle name="Text Indent C" xfId="167"/>
    <cellStyle name="title" xfId="31"/>
    <cellStyle name="アクセント 1 2" xfId="32"/>
    <cellStyle name="アクセント 2 2" xfId="33"/>
    <cellStyle name="アクセント 3 2" xfId="34"/>
    <cellStyle name="アクセント 4 2" xfId="35"/>
    <cellStyle name="アクセント 5 2" xfId="36"/>
    <cellStyle name="アクセント 6 2" xfId="37"/>
    <cellStyle name="ｳﾁﾜｹ" xfId="168"/>
    <cellStyle name="タイトル 2" xfId="38"/>
    <cellStyle name="チェック セル 2" xfId="39"/>
    <cellStyle name="どちらでもない 2" xfId="40"/>
    <cellStyle name="パーセント 2" xfId="41"/>
    <cellStyle name="メモ 2" xfId="42"/>
    <cellStyle name="リンク セル 2" xfId="43"/>
    <cellStyle name="悪い 2" xfId="44"/>
    <cellStyle name="会社名" xfId="45"/>
    <cellStyle name="会社名 2" xfId="46"/>
    <cellStyle name="会社名_芸濃ｴｺ　機械ﾒ-ｶ-比較表　１０／３１" xfId="47"/>
    <cellStyle name="計算 2" xfId="48"/>
    <cellStyle name="警告文 2" xfId="49"/>
    <cellStyle name="桁区切り" xfId="50" builtinId="6"/>
    <cellStyle name="桁区切り 2" xfId="51"/>
    <cellStyle name="桁区切り 2 2" xfId="52"/>
    <cellStyle name="桁区切り 2 2 2" xfId="106"/>
    <cellStyle name="桁区切り 2 3" xfId="104"/>
    <cellStyle name="桁区切り 2 4" xfId="112"/>
    <cellStyle name="桁区切り 3" xfId="53"/>
    <cellStyle name="桁区切り 4" xfId="54"/>
    <cellStyle name="桁区切り 5" xfId="55"/>
    <cellStyle name="桁区切り 6" xfId="56"/>
    <cellStyle name="桁区切り 7" xfId="57"/>
    <cellStyle name="桁区切り 8" xfId="58"/>
    <cellStyle name="桁区切り 9" xfId="178"/>
    <cellStyle name="桁区切り2" xfId="169"/>
    <cellStyle name="見出し 1 2" xfId="59"/>
    <cellStyle name="見出し 2 2" xfId="60"/>
    <cellStyle name="見出し 3 2" xfId="61"/>
    <cellStyle name="見出し 4 2" xfId="62"/>
    <cellStyle name="集計 2" xfId="63"/>
    <cellStyle name="縦中央" xfId="170"/>
    <cellStyle name="出力 2" xfId="64"/>
    <cellStyle name="数量" xfId="65"/>
    <cellStyle name="数量 2" xfId="66"/>
    <cellStyle name="数量_（多度北小）電気設備内訳書２／２１" xfId="67"/>
    <cellStyle name="説明文 2" xfId="68"/>
    <cellStyle name="中央揃え" xfId="171"/>
    <cellStyle name="内訳書" xfId="172"/>
    <cellStyle name="入力 2" xfId="69"/>
    <cellStyle name="標準" xfId="0" builtinId="0"/>
    <cellStyle name="標準 10" xfId="70"/>
    <cellStyle name="標準 11" xfId="71"/>
    <cellStyle name="標準 12" xfId="72"/>
    <cellStyle name="標準 13" xfId="73"/>
    <cellStyle name="標準 14" xfId="74"/>
    <cellStyle name="標準 15" xfId="75"/>
    <cellStyle name="標準 16" xfId="76"/>
    <cellStyle name="標準 17" xfId="77"/>
    <cellStyle name="標準 18" xfId="78"/>
    <cellStyle name="標準 19" xfId="79"/>
    <cellStyle name="標準 2" xfId="80"/>
    <cellStyle name="標準 2 2" xfId="81"/>
    <cellStyle name="標準 2 2 2" xfId="82"/>
    <cellStyle name="標準 2 2 2 2" xfId="103"/>
    <cellStyle name="標準 2 3" xfId="83"/>
    <cellStyle name="標準 2 4" xfId="105"/>
    <cellStyle name="標準 2_（多度北小）電気設備内訳書２／２１" xfId="84"/>
    <cellStyle name="標準 2_Xl0000003" xfId="85"/>
    <cellStyle name="標準 20" xfId="86"/>
    <cellStyle name="標準 21" xfId="87"/>
    <cellStyle name="標準 22" xfId="113"/>
    <cellStyle name="標準 23" xfId="179"/>
    <cellStyle name="標準 24" xfId="181"/>
    <cellStyle name="標準 3" xfId="88"/>
    <cellStyle name="標準 3 2" xfId="89"/>
    <cellStyle name="標準 3_（多度北小）電気設備内訳書２／２１" xfId="90"/>
    <cellStyle name="標準 4" xfId="91"/>
    <cellStyle name="標準 4 2" xfId="92"/>
    <cellStyle name="標準 4_（多度北小）電気設備内訳書２／２１" xfId="93"/>
    <cellStyle name="標準 5" xfId="94"/>
    <cellStyle name="標準 6" xfId="95"/>
    <cellStyle name="標準 7" xfId="96"/>
    <cellStyle name="標準 8" xfId="97"/>
    <cellStyle name="標準 9" xfId="98"/>
    <cellStyle name="標準_根拠.-6月三重" xfId="109"/>
    <cellStyle name="標準_常磐中学⑫電気設備" xfId="114"/>
    <cellStyle name="標準_森本根拠" xfId="107"/>
    <cellStyle name="標準_森本根拠 2" xfId="111"/>
    <cellStyle name="標準_藤川設計　青山町統合小学校建築工事　見積比較表" xfId="180"/>
    <cellStyle name="標準_保温代価表" xfId="108"/>
    <cellStyle name="標準_鈴鹿市内訳書式" xfId="110"/>
    <cellStyle name="標準2" xfId="173"/>
    <cellStyle name="標準２" xfId="99"/>
    <cellStyle name="標準3" xfId="174"/>
    <cellStyle name="標準4" xfId="175"/>
    <cellStyle name="標準５" xfId="176"/>
    <cellStyle name="標準6" xfId="177"/>
    <cellStyle name="標準A" xfId="100"/>
    <cellStyle name="未定義" xfId="101"/>
    <cellStyle name="良い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18.xml"/><Relationship Id="rId47" Type="http://schemas.openxmlformats.org/officeDocument/2006/relationships/externalLink" Target="externalLinks/externalLink23.xml"/><Relationship Id="rId50" Type="http://schemas.openxmlformats.org/officeDocument/2006/relationships/externalLink" Target="externalLinks/externalLink26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externalLink" Target="externalLinks/externalLink17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externalLink" Target="externalLinks/externalLink21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49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4" Type="http://schemas.openxmlformats.org/officeDocument/2006/relationships/externalLink" Target="externalLinks/externalLink20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Relationship Id="rId48" Type="http://schemas.openxmlformats.org/officeDocument/2006/relationships/externalLink" Target="externalLinks/externalLink2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7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2159000</xdr:colOff>
      <xdr:row>2</xdr:row>
      <xdr:rowOff>381000</xdr:rowOff>
    </xdr:from>
    <xdr:to>
      <xdr:col>2</xdr:col>
      <xdr:colOff>787400</xdr:colOff>
      <xdr:row>7</xdr:row>
      <xdr:rowOff>381000</xdr:rowOff>
    </xdr:to>
    <xdr:sp macro="" textlink="">
      <xdr:nvSpPr>
        <xdr:cNvPr id="5" name="右中かっこ 4"/>
        <xdr:cNvSpPr/>
      </xdr:nvSpPr>
      <xdr:spPr>
        <a:xfrm>
          <a:off x="2667000" y="1168400"/>
          <a:ext cx="812800" cy="1968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My%20Documents\H13&#21271;&#27743;&#23798;&#28310;&#24185;&#32218;&#228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1227;&#35373;&#23455;&#26045;&#65411;&#654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y%20Documents\&#22793;&#26356;&#32076;&#3602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22996;&#35351;\&#35199;&#37096;\H14&#12288;&#38632;&#27700;\&#65320;14&#12288;&#24179;&#30000;&#35199;&#37096;&#23455;&#26045;&#35373;&#35336;&#65288;&#24179;&#25104;14&#24180;&#24230;%20&#65422;&#65438;&#65391;&#65400;&#65405;&#32784;&#38663;&#35336;&#31639;&#12524;&#12505;&#12523;1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_DAT\&#20869;&#35379;&#35336;&#31639;&#26360;\&#21336;&#20385;&#34920;&#12289;&#25490;&#27700;&#26717;&#20195;&#20385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ppc1\public1\&#35211;&#31309;\2004\&#12365;\&#12365;&#12425;&#12417;&#12365;&#24037;&#25151;&#38738;&#23665;&#20998;&#22580;\&#12365;&#12425;&#12417;&#12365;&#20869;&#35379;&#26360;&#65288;&#27231;&#26800;&#6528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My%20Documents\&#24314;&#35373;&#35506;\&#21644;&#30000;&#12398;&#12412;&#12398;&#32218;&#36947;&#36335;&#25913;&#33391;&#24037;&#20107;\&#65320;&#65297;&#65298;&#21644;&#30000;&#12398;&#12412;&#12398;&#32218;\&#65288;&#22269;&#35036;&#65289;&#21644;&#30000;&#12398;&#12412;&#12398;&#32218;(&#27211;&#26753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ma-6\&#20849;&#26377;\D-DRIVE\&#23433;&#20117;&#24314;&#31689;\&#36861;&#21152;&#22806;&#28317;&#24037;&#20107;\&#26716;&#30010;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ma-6\&#20849;&#26377;\D-DRIVE\&#23433;&#20117;&#24314;&#31689;\&#36861;&#21152;&#22806;&#28317;&#24037;&#20107;\&#26716;&#30010;&#25913;&#31689;&#31354;&#35519;&#24037;&#2010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Documents%20and%20Settings\PC-USER\&#12487;&#12473;&#12463;&#12488;&#12483;&#12503;\&#22269;&#20816;&#23398;&#22290;\&#19977;&#37325;&#30475;&#35703;&#27010;&#3163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ma-6\&#20849;&#26377;\D-DRIVE\&#23433;&#20117;&#24314;&#31689;\&#36861;&#21152;&#22806;&#28317;&#24037;&#20107;\&#26716;&#30010;&#25913;&#31689;&#31354;&#35519;&#24037;&#20107;(&#26032;&#20869;&#35379;)&#25511;&#12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&#65320;14&#12288;&#12381;&#12398;&#65297;&#12288;&#35199;&#37096;&#12288;&#12288;&#23455;&#2299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WINDOWS\&#65411;&#65438;&#65405;&#65400;&#65412;&#65391;&#65420;&#65439;\&#35373;&#35336;&#26360;990712&#26681;&#25312;&#12354;&#12426;\&#22793;&#26356;&#32076;&#3602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2125\255-03&#12414;&#12385;&#12394;&#12415;&#25991;&#21270;&#36001;&#23460;\Documents%20and%20Settings\&#33288;&#27835;&#35373;&#20633;&#65299;\&#12487;&#12473;&#12463;&#12488;&#12483;&#12503;\Documents%20and%20Settings\Administrator\&#12487;&#12473;&#12463;&#12488;&#12483;&#12503;\&#22633;&#27996;&#23376;&#32946;&#12390;&#25903;&#25588;&#12288;&#38651;&#27671;&#35373;&#35336;&#22259;&#2636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24481;&#34199;&#65303;&#21495;&#32218;&#22806;&#65298;&#32218;&#65288;&#22793;&#26356;&#6528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My%20Documents\&#30333;&#23376;&#20013;&#22830;&#65288;&#21336;&#36027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KURA\EXCLDATA\&#31282;&#29983;&#351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EXCLDATA\&#31282;&#29983;&#3519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-2001\&#38598;&#25490;\H15&#35199;&#23665;&#20840;&#20307;&#35373;&#35336;&#65297;\&#25968;&#37327;&#32207;&#25324;&#65288;&#20840;&#20307;&#65289;\&#65297;&#24037;&#21306;&#31649;&#36335;&#38598;&#35336;&#32207;&#25324;&#34920;&#35036;&#211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&#26032;&#35373;&#22793;&#26356;&#65411;&#6543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079;&#21512;&#21336;&#20385;&#34920;&#12539;&#21508;&#35336;&#31639;&#26360;&#36039;&#26009;\&#35079;&#21512;&#21336;&#20385;&#34920;&#65288;H&#65297;&#65301;&#65294;&#65297;&#65296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-3001\&#23665;&#21475;&#21083;&#20037;\&#38263;&#30000;&#22320;&#21306;\&#19978;&#37326;&#24066;&#38263;&#30000;&#22320;&#21306;&#65288;&#12381;&#12398;&#65298;&#24037;&#20107;&#20986;&#26469;&#39640;&#65289;\&#25968;&#37327;&#32207;&#25324;&#12539;&#26126;&#32048;&#26360;\&#27231;&#26800;&#38651;&#27671;_&#26126;&#32048;&#26360;(&#22793;&#26356;&#23550;&#2454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理由"/>
      <sheetName val="ﾀｲﾄﾙ"/>
      <sheetName val="路線面積"/>
      <sheetName val="舗装数量"/>
      <sheetName val="負担"/>
      <sheetName val="概要（工事）"/>
      <sheetName val="特記仕様"/>
      <sheetName val="同時合算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（２）"/>
      <sheetName val="表紙裏"/>
      <sheetName val="表紙裏(2)"/>
      <sheetName val="対照表"/>
      <sheetName val="本工内訳"/>
      <sheetName val="本工内(2)"/>
      <sheetName val="歩掛明細"/>
      <sheetName val="歩掛明細(2)"/>
      <sheetName val="換算補正"/>
      <sheetName val="換算(2)"/>
      <sheetName val="延長明細"/>
      <sheetName val="代価表"/>
      <sheetName val="代価(2)"/>
      <sheetName val="特記仕様書"/>
      <sheetName val="特記(2)"/>
      <sheetName val="タイト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本業務費"/>
      <sheetName val="測量業務費"/>
      <sheetName val="設計業務費"/>
      <sheetName val="数量一覧"/>
      <sheetName val="同時合算 "/>
      <sheetName val="基準歩掛(4)"/>
      <sheetName val="概要（委託）"/>
      <sheetName val="特記仕様"/>
      <sheetName val="対照表"/>
      <sheetName val="Sheet1"/>
      <sheetName val="①雨水　基準歩掛"/>
      <sheetName val="⑧数量"/>
      <sheetName val="⑨延開新"/>
      <sheetName val="①雨　基準歩掛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0.55000000000000004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表紙"/>
      <sheetName val="標準工期の算定式係数"/>
      <sheetName val="設計書表紙変更"/>
      <sheetName val="請負代金計算書"/>
      <sheetName val="変更理由書"/>
      <sheetName val="材料"/>
      <sheetName val="架設工"/>
      <sheetName val="足場工"/>
      <sheetName val="工程他"/>
      <sheetName val="算定要素入力表"/>
      <sheetName val="工数内訳表"/>
      <sheetName val="設計単価"/>
      <sheetName val="見積単価算出表"/>
      <sheetName val="見積単価算出表 (2)"/>
      <sheetName val="見積単価算出表 (3)"/>
      <sheetName val="メーカー３社見積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 refreshError="1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41">
          <cell r="A41" t="str">
            <v>直接仮設</v>
          </cell>
        </row>
        <row r="182">
          <cell r="A182" t="str">
            <v>躯　体</v>
          </cell>
        </row>
      </sheetData>
      <sheetData sheetId="1"/>
      <sheetData sheetId="2" refreshError="1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3"/>
      <sheetData sheetId="4" refreshError="1">
        <row r="1">
          <cell r="A1" t="str">
            <v>内部建具</v>
          </cell>
        </row>
      </sheetData>
      <sheetData sheetId="5" refreshError="1">
        <row r="1">
          <cell r="A1" t="str">
            <v>外構工事</v>
          </cell>
        </row>
      </sheetData>
      <sheetData sheetId="6"/>
      <sheetData sheetId="7"/>
      <sheetData sheetId="8" refreshError="1">
        <row r="3">
          <cell r="F3" t="str">
            <v>地質調査</v>
          </cell>
        </row>
        <row r="4">
          <cell r="C4">
            <v>49700000</v>
          </cell>
        </row>
      </sheetData>
      <sheetData sheetId="9"/>
      <sheetData sheetId="10" refreshError="1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個所表"/>
      <sheetName val="単価"/>
      <sheetName val="概要（委託）"/>
      <sheetName val="表紙(全体)"/>
      <sheetName val="表紙(補助)"/>
      <sheetName val="負担内訳"/>
      <sheetName val="①補単内訳"/>
      <sheetName val="②内訳書"/>
      <sheetName val="③測量代価"/>
      <sheetName val="③設計代価"/>
      <sheetName val="④経費率"/>
      <sheetName val="⑤-1推補"/>
      <sheetName val="⑤-2推単"/>
      <sheetName val="⑥-1開補"/>
      <sheetName val="⑥-2開単"/>
      <sheetName val="⑥人孔ﾎﾟﾝﾌﾟ"/>
      <sheetName val="⑦協議報告"/>
      <sheetName val="⑧数量"/>
      <sheetName val="⑨延推"/>
      <sheetName val="⑨延開ｻ"/>
      <sheetName val="⑨延開新"/>
      <sheetName val="⑨延開既"/>
      <sheetName val="鈴鹿西部処理分区"/>
      <sheetName val="経費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>
        <row r="7">
          <cell r="Z7" t="str">
            <v>P 97 表-14-1より</v>
          </cell>
        </row>
        <row r="15">
          <cell r="E15">
            <v>0.1</v>
          </cell>
          <cell r="H15">
            <v>0.2</v>
          </cell>
          <cell r="K15">
            <v>0.2</v>
          </cell>
          <cell r="N15">
            <v>0.3</v>
          </cell>
          <cell r="Q15" t="str">
            <v>---</v>
          </cell>
          <cell r="T15" t="str">
            <v>---</v>
          </cell>
        </row>
        <row r="17">
          <cell r="E17" t="str">
            <v>---</v>
          </cell>
          <cell r="H17">
            <v>0.1</v>
          </cell>
          <cell r="K17">
            <v>0.3</v>
          </cell>
          <cell r="N17">
            <v>0.4</v>
          </cell>
          <cell r="Q17">
            <v>0.5</v>
          </cell>
          <cell r="T17">
            <v>0.4</v>
          </cell>
        </row>
        <row r="19">
          <cell r="E19" t="str">
            <v>---</v>
          </cell>
          <cell r="H19">
            <v>0.1</v>
          </cell>
          <cell r="K19">
            <v>0.7</v>
          </cell>
          <cell r="N19">
            <v>2.5</v>
          </cell>
          <cell r="Q19">
            <v>2.2000000000000002</v>
          </cell>
          <cell r="T19">
            <v>0.9</v>
          </cell>
        </row>
        <row r="21">
          <cell r="E21" t="str">
            <v>---</v>
          </cell>
          <cell r="H21">
            <v>0.1</v>
          </cell>
          <cell r="K21">
            <v>0.3</v>
          </cell>
          <cell r="N21">
            <v>0.4</v>
          </cell>
          <cell r="Q21">
            <v>0.5</v>
          </cell>
          <cell r="T21">
            <v>0.3</v>
          </cell>
        </row>
        <row r="22">
          <cell r="D22" t="str">
            <v>(</v>
          </cell>
          <cell r="F22" t="str">
            <v>)</v>
          </cell>
          <cell r="G22" t="str">
            <v>(</v>
          </cell>
          <cell r="I22" t="str">
            <v>)</v>
          </cell>
          <cell r="J22" t="str">
            <v>(</v>
          </cell>
          <cell r="L22" t="str">
            <v>)</v>
          </cell>
          <cell r="M22" t="str">
            <v>(</v>
          </cell>
          <cell r="O22" t="str">
            <v>)</v>
          </cell>
          <cell r="P22" t="str">
            <v>(</v>
          </cell>
          <cell r="R22" t="str">
            <v>)</v>
          </cell>
          <cell r="S22" t="str">
            <v>(</v>
          </cell>
          <cell r="U22" t="str">
            <v>)</v>
          </cell>
        </row>
        <row r="25">
          <cell r="E25">
            <v>0.1</v>
          </cell>
          <cell r="H25">
            <v>0.2</v>
          </cell>
          <cell r="K25" t="str">
            <v>---</v>
          </cell>
          <cell r="N25" t="str">
            <v>---</v>
          </cell>
          <cell r="Q25" t="str">
            <v>---</v>
          </cell>
          <cell r="T25" t="str">
            <v>---</v>
          </cell>
        </row>
        <row r="27">
          <cell r="E27">
            <v>0.2</v>
          </cell>
          <cell r="H27">
            <v>0.7</v>
          </cell>
          <cell r="K27">
            <v>1.5</v>
          </cell>
          <cell r="N27">
            <v>3.6</v>
          </cell>
          <cell r="Q27">
            <v>3.2</v>
          </cell>
          <cell r="T27">
            <v>1.6</v>
          </cell>
        </row>
        <row r="29">
          <cell r="E29">
            <v>57600</v>
          </cell>
          <cell r="H29">
            <v>51600</v>
          </cell>
          <cell r="K29">
            <v>42600</v>
          </cell>
          <cell r="N29">
            <v>32200</v>
          </cell>
          <cell r="Q29">
            <v>26200</v>
          </cell>
          <cell r="T29">
            <v>21400</v>
          </cell>
        </row>
        <row r="31">
          <cell r="E31">
            <v>11520</v>
          </cell>
          <cell r="H31">
            <v>36120</v>
          </cell>
          <cell r="K31">
            <v>63900</v>
          </cell>
          <cell r="N31">
            <v>115920</v>
          </cell>
          <cell r="Q31">
            <v>83840</v>
          </cell>
          <cell r="T31">
            <v>34240</v>
          </cell>
          <cell r="W31">
            <v>345540</v>
          </cell>
        </row>
        <row r="33">
          <cell r="W33">
            <v>345540</v>
          </cell>
        </row>
        <row r="35">
          <cell r="Z35" t="str">
            <v>P99 表-15-1より</v>
          </cell>
        </row>
        <row r="37">
          <cell r="H37">
            <v>345540</v>
          </cell>
          <cell r="J37" t="str">
            <v>*</v>
          </cell>
          <cell r="K37" t="str">
            <v>---</v>
          </cell>
          <cell r="W37" t="str">
            <v>---</v>
          </cell>
        </row>
      </sheetData>
      <sheetData sheetId="16" refreshError="1">
        <row r="7">
          <cell r="E7" t="str">
            <v>---</v>
          </cell>
          <cell r="H7">
            <v>1</v>
          </cell>
          <cell r="K7">
            <v>1</v>
          </cell>
          <cell r="N7" t="str">
            <v>---</v>
          </cell>
          <cell r="Q7" t="str">
            <v>---</v>
          </cell>
          <cell r="T7" t="str">
            <v>---</v>
          </cell>
          <cell r="W7" t="str">
            <v>---</v>
          </cell>
        </row>
        <row r="9">
          <cell r="E9" t="str">
            <v>---</v>
          </cell>
          <cell r="H9" t="str">
            <v>---</v>
          </cell>
          <cell r="K9">
            <v>3</v>
          </cell>
          <cell r="N9">
            <v>3</v>
          </cell>
          <cell r="Q9" t="str">
            <v>---</v>
          </cell>
          <cell r="T9" t="str">
            <v>---</v>
          </cell>
          <cell r="W9" t="str">
            <v>---</v>
          </cell>
        </row>
        <row r="11">
          <cell r="E11" t="str">
            <v>---</v>
          </cell>
          <cell r="H11">
            <v>1</v>
          </cell>
          <cell r="K11">
            <v>1</v>
          </cell>
          <cell r="N11" t="str">
            <v>---</v>
          </cell>
          <cell r="Q11" t="str">
            <v>---</v>
          </cell>
          <cell r="T11" t="str">
            <v>---</v>
          </cell>
          <cell r="W11" t="str">
            <v>---</v>
          </cell>
        </row>
        <row r="13">
          <cell r="E13" t="str">
            <v>---</v>
          </cell>
          <cell r="H13" t="str">
            <v>---</v>
          </cell>
          <cell r="K13" t="str">
            <v>---</v>
          </cell>
          <cell r="N13" t="str">
            <v>---</v>
          </cell>
          <cell r="Q13" t="str">
            <v>---</v>
          </cell>
          <cell r="T13" t="str">
            <v>---</v>
          </cell>
          <cell r="W13" t="str">
            <v>---</v>
          </cell>
        </row>
        <row r="15">
          <cell r="E15" t="str">
            <v>---</v>
          </cell>
          <cell r="H15">
            <v>2</v>
          </cell>
          <cell r="K15">
            <v>5</v>
          </cell>
          <cell r="N15">
            <v>3</v>
          </cell>
          <cell r="Q15" t="str">
            <v>---</v>
          </cell>
          <cell r="T15" t="str">
            <v>---</v>
          </cell>
          <cell r="W15" t="str">
            <v>---</v>
          </cell>
        </row>
        <row r="17">
          <cell r="E17" t="str">
            <v>---</v>
          </cell>
          <cell r="H17">
            <v>51600</v>
          </cell>
          <cell r="K17">
            <v>42600</v>
          </cell>
          <cell r="N17">
            <v>32200</v>
          </cell>
          <cell r="Q17">
            <v>26200</v>
          </cell>
          <cell r="T17" t="str">
            <v>---</v>
          </cell>
          <cell r="W17" t="str">
            <v>---</v>
          </cell>
        </row>
        <row r="19">
          <cell r="E19" t="str">
            <v>---</v>
          </cell>
          <cell r="H19">
            <v>103200</v>
          </cell>
          <cell r="K19">
            <v>213000</v>
          </cell>
          <cell r="N19">
            <v>96600</v>
          </cell>
          <cell r="Q19" t="str">
            <v>---</v>
          </cell>
          <cell r="T19" t="str">
            <v>---</v>
          </cell>
          <cell r="W19">
            <v>412800</v>
          </cell>
        </row>
        <row r="23">
          <cell r="W23">
            <v>412800</v>
          </cell>
        </row>
        <row r="30">
          <cell r="E30" t="str">
            <v>---</v>
          </cell>
          <cell r="H30">
            <v>1</v>
          </cell>
          <cell r="K30">
            <v>3</v>
          </cell>
          <cell r="N30">
            <v>3</v>
          </cell>
          <cell r="Q30">
            <v>1</v>
          </cell>
          <cell r="T30" t="str">
            <v>---</v>
          </cell>
          <cell r="W30" t="str">
            <v>---</v>
          </cell>
        </row>
        <row r="32">
          <cell r="E32" t="str">
            <v>---</v>
          </cell>
          <cell r="H32" t="str">
            <v>---</v>
          </cell>
          <cell r="K32" t="str">
            <v>---</v>
          </cell>
          <cell r="N32" t="str">
            <v>---</v>
          </cell>
          <cell r="Q32" t="str">
            <v>---</v>
          </cell>
          <cell r="T32" t="str">
            <v>---</v>
          </cell>
          <cell r="W32" t="str">
            <v>---</v>
          </cell>
        </row>
        <row r="34">
          <cell r="E34" t="str">
            <v>---</v>
          </cell>
          <cell r="H34" t="str">
            <v>---</v>
          </cell>
          <cell r="K34" t="str">
            <v>---</v>
          </cell>
          <cell r="N34" t="str">
            <v>---</v>
          </cell>
          <cell r="Q34" t="str">
            <v>---</v>
          </cell>
          <cell r="T34" t="str">
            <v>---</v>
          </cell>
          <cell r="W34" t="str">
            <v>---</v>
          </cell>
        </row>
        <row r="36">
          <cell r="E36" t="str">
            <v>---</v>
          </cell>
          <cell r="H36" t="str">
            <v>---</v>
          </cell>
          <cell r="K36" t="str">
            <v>---</v>
          </cell>
          <cell r="N36" t="str">
            <v>---</v>
          </cell>
          <cell r="Q36" t="str">
            <v>---</v>
          </cell>
          <cell r="T36" t="str">
            <v>---</v>
          </cell>
          <cell r="W36" t="str">
            <v>---</v>
          </cell>
        </row>
        <row r="38">
          <cell r="E38" t="str">
            <v>---</v>
          </cell>
          <cell r="H38">
            <v>1</v>
          </cell>
          <cell r="K38">
            <v>3</v>
          </cell>
          <cell r="N38">
            <v>3</v>
          </cell>
          <cell r="Q38">
            <v>1</v>
          </cell>
          <cell r="T38" t="str">
            <v>---</v>
          </cell>
          <cell r="W38" t="str">
            <v>---</v>
          </cell>
        </row>
        <row r="40">
          <cell r="E40" t="str">
            <v>---</v>
          </cell>
          <cell r="H40">
            <v>51600</v>
          </cell>
          <cell r="K40">
            <v>42600</v>
          </cell>
          <cell r="N40">
            <v>32200</v>
          </cell>
          <cell r="Q40">
            <v>26200</v>
          </cell>
          <cell r="T40" t="str">
            <v>---</v>
          </cell>
          <cell r="W40" t="str">
            <v>---</v>
          </cell>
        </row>
        <row r="42">
          <cell r="E42" t="str">
            <v>---</v>
          </cell>
          <cell r="H42">
            <v>51600</v>
          </cell>
          <cell r="K42">
            <v>127800</v>
          </cell>
          <cell r="N42">
            <v>96600</v>
          </cell>
          <cell r="Q42">
            <v>26200</v>
          </cell>
          <cell r="T42" t="str">
            <v>---</v>
          </cell>
          <cell r="W42">
            <v>302200</v>
          </cell>
        </row>
        <row r="46">
          <cell r="W46">
            <v>302200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電気内訳"/>
      <sheetName val="代価表1～34"/>
      <sheetName val="代価表7～11"/>
      <sheetName val="複合単価表1"/>
      <sheetName val="複合単価表2"/>
      <sheetName val="複合単価表3"/>
      <sheetName val="複合単価表4"/>
      <sheetName val="単価表"/>
      <sheetName val="移設費"/>
      <sheetName val="複合単価表"/>
      <sheetName val="掘削埋戻"/>
      <sheetName val="塗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L4" t="str">
            <v>塗装ｻｲｽﾞ</v>
          </cell>
          <cell r="M4" t="str">
            <v>塗料(ｋg)</v>
          </cell>
          <cell r="N4" t="str">
            <v>ﾌﾟﾗｲﾏ-(kg)</v>
          </cell>
          <cell r="O4" t="str">
            <v>塗装工(人)</v>
          </cell>
        </row>
        <row r="5">
          <cell r="L5">
            <v>19</v>
          </cell>
          <cell r="M5">
            <v>1.2999999999999999E-2</v>
          </cell>
          <cell r="N5">
            <v>4.0000000000000001E-3</v>
          </cell>
          <cell r="O5">
            <v>6.0000000000000001E-3</v>
          </cell>
        </row>
        <row r="6">
          <cell r="L6">
            <v>25</v>
          </cell>
          <cell r="M6">
            <v>1.7000000000000001E-2</v>
          </cell>
          <cell r="N6">
            <v>5.0000000000000001E-3</v>
          </cell>
          <cell r="O6">
            <v>8.0000000000000002E-3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起案 (2)"/>
      <sheetName val="起案"/>
      <sheetName val="表紙"/>
      <sheetName val="本工事"/>
      <sheetName val="経費"/>
      <sheetName val="代価表"/>
      <sheetName val="構造物数量 "/>
      <sheetName val="数量計算"/>
      <sheetName val="対照表 "/>
      <sheetName val="#REF"/>
      <sheetName val="給排水"/>
      <sheetName val="空調"/>
    </sheetNames>
    <sheetDataSet>
      <sheetData sheetId="0"/>
      <sheetData sheetId="1" refreshError="1">
        <row r="12">
          <cell r="O12" t="str">
            <v>部</v>
          </cell>
        </row>
        <row r="13">
          <cell r="O13" t="str">
            <v>課</v>
          </cell>
        </row>
        <row r="14">
          <cell r="O14" t="str">
            <v>係</v>
          </cell>
        </row>
        <row r="16">
          <cell r="M16" t="str">
            <v>氏名</v>
          </cell>
        </row>
        <row r="21">
          <cell r="C21" t="str">
            <v>施工年度</v>
          </cell>
          <cell r="E21" t="str">
            <v>平成</v>
          </cell>
          <cell r="G21" t="str">
            <v>年度</v>
          </cell>
          <cell r="H21" t="str">
            <v xml:space="preserve"> 事  業  名 又 は 種 別</v>
          </cell>
        </row>
        <row r="22">
          <cell r="M22" t="str">
            <v>町</v>
          </cell>
        </row>
        <row r="23">
          <cell r="H23" t="str">
            <v>工事場所</v>
          </cell>
          <cell r="I23" t="str">
            <v>鈴鹿市</v>
          </cell>
          <cell r="O23" t="str">
            <v>地内</v>
          </cell>
        </row>
        <row r="24">
          <cell r="E24" t="str">
            <v>第</v>
          </cell>
          <cell r="G24" t="str">
            <v>号</v>
          </cell>
          <cell r="M24" t="str">
            <v>丁目</v>
          </cell>
        </row>
        <row r="26">
          <cell r="C26" t="str">
            <v>工事名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中央取付"/>
      <sheetName val="中央土工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表紙裏"/>
      <sheetName val="本工事"/>
      <sheetName val="明細書-1"/>
      <sheetName val="設計明全"/>
      <sheetName val="バルブ"/>
    </sheetNames>
    <sheetDataSet>
      <sheetData sheetId="0"/>
      <sheetData sheetId="1"/>
      <sheetData sheetId="2"/>
      <sheetData sheetId="3"/>
      <sheetData sheetId="4" refreshError="1">
        <row r="4">
          <cell r="D4" t="e">
            <v>#NAME?</v>
          </cell>
        </row>
        <row r="5">
          <cell r="D5">
            <v>1</v>
          </cell>
        </row>
        <row r="16">
          <cell r="D16" t="str">
            <v>Aﾃﾞｰﾀ入力</v>
          </cell>
        </row>
        <row r="23">
          <cell r="D23" t="str">
            <v>{WINDOWSON}</v>
          </cell>
        </row>
        <row r="26">
          <cell r="D26" t="str">
            <v>{WINDOWSOFF}</v>
          </cell>
        </row>
        <row r="31">
          <cell r="D31" t="str">
            <v>{MENUCALL MENU SET}</v>
          </cell>
        </row>
        <row r="33">
          <cell r="D33" t="str">
            <v>（CONTROLL + Ｑ）へ進んでください。</v>
          </cell>
        </row>
        <row r="37">
          <cell r="D37" t="str">
            <v>{BRANCH 補正率表印刷}</v>
          </cell>
        </row>
        <row r="38">
          <cell r="D38" t="str">
            <v>{BRANCH 明細書印刷}</v>
          </cell>
        </row>
        <row r="39">
          <cell r="D39" t="str">
            <v>/FR明細~</v>
          </cell>
        </row>
        <row r="43">
          <cell r="D43" t="str">
            <v>/PPCB</v>
          </cell>
        </row>
        <row r="56">
          <cell r="D56" t="str">
            <v>/PPR印刷範囲~AGPQ</v>
          </cell>
        </row>
        <row r="59">
          <cell r="D59" t="str">
            <v>/FS~R</v>
          </cell>
        </row>
        <row r="65">
          <cell r="D65" t="str">
            <v>/FRAOT123~</v>
          </cell>
        </row>
        <row r="69">
          <cell r="AR69" t="str">
            <v>歩掛補正表</v>
          </cell>
          <cell r="BA69" t="str">
            <v>作業項目</v>
          </cell>
          <cell r="BB69" t="str">
            <v>部分補正</v>
          </cell>
          <cell r="BC69" t="str">
            <v>技師長</v>
          </cell>
          <cell r="BD69" t="str">
            <v>主技</v>
          </cell>
          <cell r="BE69" t="str">
            <v>技師Ａ</v>
          </cell>
          <cell r="BF69" t="str">
            <v>技師Ｂ</v>
          </cell>
          <cell r="BG69" t="str">
            <v>技師Ｃ</v>
          </cell>
          <cell r="BH69" t="str">
            <v>技術員</v>
          </cell>
        </row>
        <row r="70">
          <cell r="AZ70" t="str">
            <v>補</v>
          </cell>
          <cell r="BA70" t="str">
            <v>設計協議</v>
          </cell>
          <cell r="BD70">
            <v>1</v>
          </cell>
          <cell r="BE70">
            <v>2</v>
          </cell>
          <cell r="BF70">
            <v>1</v>
          </cell>
        </row>
        <row r="71">
          <cell r="BA71" t="str">
            <v>現地調査</v>
          </cell>
          <cell r="BB71">
            <v>1</v>
          </cell>
          <cell r="BD71">
            <v>0.32</v>
          </cell>
          <cell r="BE71">
            <v>0.96</v>
          </cell>
          <cell r="BF71">
            <v>1.92</v>
          </cell>
          <cell r="BG71">
            <v>1.92</v>
          </cell>
          <cell r="BH71">
            <v>1.79</v>
          </cell>
        </row>
        <row r="72">
          <cell r="AS72" t="str">
            <v xml:space="preserve">  本線延長  </v>
          </cell>
          <cell r="AU72" t="str">
            <v>L=</v>
          </cell>
          <cell r="AV72">
            <v>1030</v>
          </cell>
          <cell r="AW72" t="str">
            <v>m</v>
          </cell>
          <cell r="AZ72" t="str">
            <v>正</v>
          </cell>
          <cell r="BA72" t="str">
            <v>設計計画</v>
          </cell>
          <cell r="BB72">
            <v>0.1</v>
          </cell>
          <cell r="BD72">
            <v>0.03</v>
          </cell>
          <cell r="BE72">
            <v>0.08</v>
          </cell>
          <cell r="BF72">
            <v>0.14000000000000001</v>
          </cell>
          <cell r="BG72">
            <v>0.14000000000000001</v>
          </cell>
        </row>
        <row r="73">
          <cell r="BA73" t="str">
            <v>各種計算</v>
          </cell>
          <cell r="BB73">
            <v>0.1</v>
          </cell>
          <cell r="BD73">
            <v>0.03</v>
          </cell>
          <cell r="BE73">
            <v>7.0000000000000007E-2</v>
          </cell>
          <cell r="BF73">
            <v>0.15</v>
          </cell>
          <cell r="BG73">
            <v>0.15</v>
          </cell>
          <cell r="BH73">
            <v>0.13</v>
          </cell>
        </row>
        <row r="74">
          <cell r="AS74" t="str">
            <v xml:space="preserve">工区数 </v>
          </cell>
          <cell r="AU74" t="str">
            <v>Ｎ1=</v>
          </cell>
          <cell r="AV74">
            <v>2</v>
          </cell>
          <cell r="AW74" t="str">
            <v>工区</v>
          </cell>
          <cell r="AZ74" t="str">
            <v>歩</v>
          </cell>
          <cell r="BA74" t="str">
            <v>図面作成</v>
          </cell>
          <cell r="BB74">
            <v>1</v>
          </cell>
          <cell r="BD74">
            <v>0.26</v>
          </cell>
          <cell r="BE74">
            <v>0.77</v>
          </cell>
          <cell r="BF74">
            <v>1.86</v>
          </cell>
          <cell r="BG74">
            <v>1.86</v>
          </cell>
          <cell r="BH74">
            <v>1.54</v>
          </cell>
        </row>
        <row r="75">
          <cell r="BA75" t="str">
            <v>数量計算</v>
          </cell>
          <cell r="BB75">
            <v>1</v>
          </cell>
          <cell r="BD75">
            <v>0.26</v>
          </cell>
          <cell r="BE75">
            <v>0.96</v>
          </cell>
          <cell r="BF75">
            <v>2.0499999999999998</v>
          </cell>
          <cell r="BG75">
            <v>2.0499999999999998</v>
          </cell>
          <cell r="BH75">
            <v>1.92</v>
          </cell>
        </row>
        <row r="76">
          <cell r="AR76" t="str">
            <v>(ｲ)管径補正</v>
          </cell>
          <cell r="AU76">
            <v>0.90739999999999998</v>
          </cell>
          <cell r="AV76" t="str">
            <v xml:space="preserve">  :別紙計算書による</v>
          </cell>
          <cell r="AZ76" t="str">
            <v>掛</v>
          </cell>
          <cell r="BA76" t="str">
            <v>審査</v>
          </cell>
          <cell r="BB76">
            <v>1</v>
          </cell>
          <cell r="BD76">
            <v>0.26</v>
          </cell>
          <cell r="BE76">
            <v>0.57999999999999996</v>
          </cell>
          <cell r="BF76">
            <v>0.83</v>
          </cell>
          <cell r="BG76">
            <v>0.83</v>
          </cell>
        </row>
        <row r="78">
          <cell r="AR78" t="str">
            <v>(ﾛ)延長補正</v>
          </cell>
          <cell r="AU78">
            <v>1</v>
          </cell>
          <cell r="AV78" t="str">
            <v xml:space="preserve">  :補正表による</v>
          </cell>
          <cell r="BA78" t="str">
            <v>単価(円)</v>
          </cell>
          <cell r="BC78">
            <v>62800</v>
          </cell>
          <cell r="BD78">
            <v>52400</v>
          </cell>
          <cell r="BE78">
            <v>44300</v>
          </cell>
          <cell r="BF78">
            <v>35600</v>
          </cell>
          <cell r="BG78">
            <v>28700</v>
          </cell>
          <cell r="BH78">
            <v>22800</v>
          </cell>
          <cell r="BI78" t="str">
            <v>小計</v>
          </cell>
        </row>
        <row r="79">
          <cell r="BA79" t="str">
            <v>設計協議</v>
          </cell>
          <cell r="BC79">
            <v>0</v>
          </cell>
          <cell r="BD79">
            <v>52400</v>
          </cell>
          <cell r="BE79">
            <v>88600</v>
          </cell>
          <cell r="BF79">
            <v>35600</v>
          </cell>
          <cell r="BG79">
            <v>0</v>
          </cell>
          <cell r="BH79">
            <v>0</v>
          </cell>
          <cell r="BI79">
            <v>176600</v>
          </cell>
        </row>
        <row r="80">
          <cell r="AR80" t="str">
            <v>(ﾊ)設計条件補正</v>
          </cell>
          <cell r="AU80">
            <v>0.7</v>
          </cell>
          <cell r="AV80" t="str">
            <v xml:space="preserve">  :補正表による</v>
          </cell>
          <cell r="AZ80" t="str">
            <v>金</v>
          </cell>
          <cell r="BA80" t="str">
            <v>現地調査</v>
          </cell>
          <cell r="BC80">
            <v>0</v>
          </cell>
          <cell r="BD80">
            <v>16768</v>
          </cell>
          <cell r="BE80">
            <v>42528</v>
          </cell>
          <cell r="BF80">
            <v>68352</v>
          </cell>
          <cell r="BG80">
            <v>55104</v>
          </cell>
          <cell r="BH80">
            <v>40812</v>
          </cell>
          <cell r="BI80">
            <v>223564</v>
          </cell>
        </row>
        <row r="81">
          <cell r="BA81" t="str">
            <v>設計計画</v>
          </cell>
          <cell r="BC81">
            <v>0</v>
          </cell>
          <cell r="BD81">
            <v>1572</v>
          </cell>
          <cell r="BE81">
            <v>3544</v>
          </cell>
          <cell r="BF81">
            <v>4984</v>
          </cell>
          <cell r="BG81">
            <v>4018</v>
          </cell>
          <cell r="BH81">
            <v>0</v>
          </cell>
          <cell r="BI81">
            <v>14118</v>
          </cell>
        </row>
        <row r="82">
          <cell r="AR82" t="str">
            <v>(ﾆ)工区補正</v>
          </cell>
          <cell r="AU82">
            <v>1.1000000000000001</v>
          </cell>
          <cell r="AV82" t="str">
            <v xml:space="preserve">  :1.0+0.1*(Ｎ1-1)</v>
          </cell>
          <cell r="BA82" t="str">
            <v>各種計算</v>
          </cell>
          <cell r="BC82">
            <v>0</v>
          </cell>
          <cell r="BD82">
            <v>1572</v>
          </cell>
          <cell r="BE82">
            <v>3101</v>
          </cell>
          <cell r="BF82">
            <v>5340</v>
          </cell>
          <cell r="BG82">
            <v>4305</v>
          </cell>
          <cell r="BH82">
            <v>2964</v>
          </cell>
          <cell r="BI82">
            <v>17282</v>
          </cell>
        </row>
        <row r="83">
          <cell r="BA83" t="str">
            <v>図面作成</v>
          </cell>
          <cell r="BC83">
            <v>0</v>
          </cell>
          <cell r="BD83">
            <v>13624</v>
          </cell>
          <cell r="BE83">
            <v>34111</v>
          </cell>
          <cell r="BF83">
            <v>66216</v>
          </cell>
          <cell r="BG83">
            <v>53382</v>
          </cell>
          <cell r="BH83">
            <v>35112</v>
          </cell>
          <cell r="BI83">
            <v>202445</v>
          </cell>
        </row>
        <row r="84">
          <cell r="AR84" t="str">
            <v>(ﾎ)仮配管･変更設計による補正</v>
          </cell>
          <cell r="AZ84" t="str">
            <v>額</v>
          </cell>
          <cell r="BA84" t="str">
            <v>数量計算</v>
          </cell>
          <cell r="BC84">
            <v>0</v>
          </cell>
          <cell r="BD84">
            <v>13624</v>
          </cell>
          <cell r="BE84">
            <v>42528</v>
          </cell>
          <cell r="BF84">
            <v>72980</v>
          </cell>
          <cell r="BG84">
            <v>58835</v>
          </cell>
          <cell r="BH84">
            <v>43776</v>
          </cell>
          <cell r="BI84">
            <v>231743</v>
          </cell>
        </row>
        <row r="85">
          <cell r="AU85">
            <v>1</v>
          </cell>
          <cell r="AV85" t="str">
            <v xml:space="preserve">  :別紙計算書による</v>
          </cell>
          <cell r="BA85" t="str">
            <v>審査</v>
          </cell>
          <cell r="BC85">
            <v>0</v>
          </cell>
          <cell r="BD85">
            <v>13624</v>
          </cell>
          <cell r="BE85">
            <v>25694</v>
          </cell>
          <cell r="BF85">
            <v>29548</v>
          </cell>
          <cell r="BG85">
            <v>23821</v>
          </cell>
          <cell r="BH85">
            <v>0</v>
          </cell>
          <cell r="BI85">
            <v>92687</v>
          </cell>
        </row>
        <row r="88">
          <cell r="AR88" t="str">
            <v>全体補正率計</v>
          </cell>
          <cell r="AU88">
            <v>0.64</v>
          </cell>
          <cell r="AV88" t="str">
            <v xml:space="preserve">  :(ｲ)*(ﾛ)*(ﾊ)*(ﾆ)*(ﾎ)</v>
          </cell>
          <cell r="BH88" t="str">
            <v>合計</v>
          </cell>
          <cell r="BI88">
            <v>958439</v>
          </cell>
        </row>
        <row r="125">
          <cell r="BQ125">
            <v>3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中央取付"/>
    </sheetNames>
    <sheetDataSet>
      <sheetData sheetId="0" refreshError="1">
        <row r="6">
          <cell r="C6" t="str">
            <v>/RNLR~{D 3}</v>
          </cell>
        </row>
        <row r="56">
          <cell r="U56">
            <v>2360000</v>
          </cell>
        </row>
        <row r="59">
          <cell r="U59">
            <v>2430800</v>
          </cell>
        </row>
        <row r="62">
          <cell r="U62">
            <v>2369000</v>
          </cell>
        </row>
        <row r="65">
          <cell r="U65">
            <v>2623000</v>
          </cell>
        </row>
        <row r="68">
          <cell r="U68">
            <v>2701690</v>
          </cell>
        </row>
        <row r="71">
          <cell r="U71">
            <v>2632680</v>
          </cell>
        </row>
        <row r="74">
          <cell r="U74">
            <v>263680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管路集計"/>
      <sheetName val="圧送管集計"/>
      <sheetName val="人孔集計"/>
      <sheetName val="副管"/>
      <sheetName val="取付集計"/>
      <sheetName val="公共集計"/>
      <sheetName val="舗装集計"/>
      <sheetName val="区画集計"/>
      <sheetName val="仮設集計"/>
      <sheetName val="管路（自然）"/>
      <sheetName val="管路（圧送）"/>
      <sheetName val="ﾏﾝﾎｰﾙ"/>
      <sheetName val="取付管"/>
      <sheetName val="公共桝"/>
      <sheetName val="舗装工"/>
      <sheetName val="舗装処分"/>
      <sheetName val="仮設工"/>
      <sheetName val="中継ﾎﾟﾝﾌﾟ"/>
      <sheetName val="区画線"/>
      <sheetName val="付帯工"/>
      <sheetName val="リサイクル"/>
      <sheetName val="神戸小　建築別紙"/>
      <sheetName val="昼生小　建築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(2)"/>
      <sheetName val="表紙裏"/>
      <sheetName val="表紙裏(2)"/>
      <sheetName val="対照表"/>
      <sheetName val="本工内訳"/>
      <sheetName val="本工内訳(2)"/>
      <sheetName val="歩掛明細"/>
      <sheetName val="歩掛(2)"/>
      <sheetName val="換算補正"/>
      <sheetName val="換算(2)"/>
      <sheetName val="延長明細"/>
      <sheetName val="代価表"/>
      <sheetName val="代価(2)"/>
      <sheetName val="特記仕様書"/>
      <sheetName val="タイトル"/>
      <sheetName val="特記（２）"/>
      <sheetName val="⑥人孔ﾎﾟﾝﾌﾟ"/>
      <sheetName val="⑦協議報告"/>
      <sheetName val="③設計代価"/>
      <sheetName val="③測量代価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金額（単価表）"/>
      <sheetName val="鋼管（PA、PB、PD)"/>
      <sheetName val="鋼管（VA、VB、VD)"/>
      <sheetName val="鋼管・銅管（HVA,M)"/>
      <sheetName val="塩ビ官（HIVP、VP、TMVP、VU"/>
      <sheetName val="冷媒用銅管"/>
      <sheetName val="鋼管（SGP-白）"/>
      <sheetName val="バルブ"/>
      <sheetName val="排水金物類"/>
      <sheetName val="Sheet3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鏡"/>
      <sheetName val="汚水価格"/>
      <sheetName val="工事価格"/>
      <sheetName val="経費"/>
      <sheetName val="重機運搬"/>
      <sheetName val="直接工事"/>
      <sheetName val="機_製作"/>
      <sheetName val="機_据付"/>
      <sheetName val="機械運搬費"/>
      <sheetName val="機_配管"/>
      <sheetName val="電_据付"/>
      <sheetName val="電_引込"/>
      <sheetName val="電_動力"/>
      <sheetName val="電_電話"/>
      <sheetName val="電_電灯"/>
      <sheetName val="電_外灯"/>
      <sheetName val="電_避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T37"/>
  <sheetViews>
    <sheetView tabSelected="1" view="pageBreakPreview" zoomScaleSheetLayoutView="100" workbookViewId="0"/>
  </sheetViews>
  <sheetFormatPr defaultRowHeight="13.5"/>
  <cols>
    <col min="1" max="1" width="1.625" customWidth="1"/>
    <col min="2" max="2" width="17.375" customWidth="1"/>
    <col min="3" max="3" width="7.75" customWidth="1"/>
    <col min="4" max="4" width="4.875" customWidth="1"/>
    <col min="5" max="5" width="6.75" customWidth="1"/>
    <col min="6" max="6" width="8.375" customWidth="1"/>
    <col min="7" max="7" width="10.625" customWidth="1"/>
    <col min="8" max="9" width="10.125" customWidth="1"/>
    <col min="10" max="10" width="3.375" customWidth="1"/>
    <col min="11" max="11" width="5.625" customWidth="1"/>
    <col min="12" max="12" width="13.875" customWidth="1"/>
    <col min="13" max="15" width="3" customWidth="1"/>
    <col min="16" max="16" width="11.875" customWidth="1"/>
    <col min="17" max="17" width="6.5" customWidth="1"/>
    <col min="18" max="18" width="6" customWidth="1"/>
    <col min="20" max="20" width="1" customWidth="1"/>
  </cols>
  <sheetData>
    <row r="2" spans="2:19" ht="14.25" thickBot="1"/>
    <row r="3" spans="2:19" ht="13.5" customHeight="1">
      <c r="B3" s="817">
        <v>29</v>
      </c>
      <c r="C3" s="208"/>
      <c r="D3" s="209"/>
      <c r="E3" s="210"/>
      <c r="F3" s="820" t="s">
        <v>228</v>
      </c>
      <c r="G3" s="821"/>
      <c r="H3" s="821"/>
      <c r="I3" s="821"/>
      <c r="J3" s="821"/>
      <c r="K3" s="821"/>
      <c r="L3" s="821"/>
      <c r="M3" s="821"/>
      <c r="N3" s="821"/>
      <c r="O3" s="821"/>
      <c r="P3" s="822"/>
      <c r="Q3" s="829" t="s">
        <v>229</v>
      </c>
      <c r="R3" s="830"/>
      <c r="S3" s="831"/>
    </row>
    <row r="4" spans="2:19" ht="14.25" customHeight="1">
      <c r="B4" s="818"/>
      <c r="C4" s="783" t="s">
        <v>230</v>
      </c>
      <c r="D4" s="770"/>
      <c r="E4" s="782"/>
      <c r="F4" s="823"/>
      <c r="G4" s="824"/>
      <c r="H4" s="824"/>
      <c r="I4" s="824"/>
      <c r="J4" s="824"/>
      <c r="K4" s="824"/>
      <c r="L4" s="824"/>
      <c r="M4" s="824"/>
      <c r="N4" s="824"/>
      <c r="O4" s="824"/>
      <c r="P4" s="825"/>
      <c r="Q4" s="832"/>
      <c r="R4" s="833"/>
      <c r="S4" s="834"/>
    </row>
    <row r="5" spans="2:19" ht="13.5" customHeight="1">
      <c r="B5" s="818"/>
      <c r="C5" s="783"/>
      <c r="D5" s="770"/>
      <c r="E5" s="782"/>
      <c r="F5" s="823"/>
      <c r="G5" s="824"/>
      <c r="H5" s="824"/>
      <c r="I5" s="824"/>
      <c r="J5" s="824"/>
      <c r="K5" s="824"/>
      <c r="L5" s="824"/>
      <c r="M5" s="824"/>
      <c r="N5" s="824"/>
      <c r="O5" s="824"/>
      <c r="P5" s="825"/>
      <c r="Q5" s="832"/>
      <c r="R5" s="833"/>
      <c r="S5" s="834"/>
    </row>
    <row r="6" spans="2:19" ht="13.5" customHeight="1">
      <c r="B6" s="819"/>
      <c r="C6" s="156"/>
      <c r="D6" s="157"/>
      <c r="E6" s="158"/>
      <c r="F6" s="826"/>
      <c r="G6" s="827"/>
      <c r="H6" s="827"/>
      <c r="I6" s="827"/>
      <c r="J6" s="827"/>
      <c r="K6" s="827"/>
      <c r="L6" s="827"/>
      <c r="M6" s="827"/>
      <c r="N6" s="827"/>
      <c r="O6" s="827"/>
      <c r="P6" s="828"/>
      <c r="Q6" s="835"/>
      <c r="R6" s="836"/>
      <c r="S6" s="837"/>
    </row>
    <row r="7" spans="2:19">
      <c r="B7" s="211"/>
      <c r="C7" s="212"/>
      <c r="D7" s="799" t="s">
        <v>1464</v>
      </c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0"/>
      <c r="R7" s="800"/>
      <c r="S7" s="801"/>
    </row>
    <row r="8" spans="2:19" ht="14.25">
      <c r="B8" s="769" t="s">
        <v>231</v>
      </c>
      <c r="C8" s="782"/>
      <c r="D8" s="802"/>
      <c r="E8" s="803"/>
      <c r="F8" s="803"/>
      <c r="G8" s="803"/>
      <c r="H8" s="803"/>
      <c r="I8" s="803"/>
      <c r="J8" s="803"/>
      <c r="K8" s="803"/>
      <c r="L8" s="803"/>
      <c r="M8" s="803"/>
      <c r="N8" s="803"/>
      <c r="O8" s="803"/>
      <c r="P8" s="803"/>
      <c r="Q8" s="803"/>
      <c r="R8" s="803"/>
      <c r="S8" s="804"/>
    </row>
    <row r="9" spans="2:19">
      <c r="B9" s="213"/>
      <c r="C9" s="158"/>
      <c r="D9" s="805"/>
      <c r="E9" s="806"/>
      <c r="F9" s="806"/>
      <c r="G9" s="806"/>
      <c r="H9" s="806"/>
      <c r="I9" s="806"/>
      <c r="J9" s="806"/>
      <c r="K9" s="806"/>
      <c r="L9" s="806"/>
      <c r="M9" s="806"/>
      <c r="N9" s="806"/>
      <c r="O9" s="806"/>
      <c r="P9" s="806"/>
      <c r="Q9" s="806"/>
      <c r="R9" s="806"/>
      <c r="S9" s="807"/>
    </row>
    <row r="10" spans="2:19" ht="13.5" customHeight="1">
      <c r="B10" s="214"/>
      <c r="C10" s="1"/>
      <c r="D10" s="799" t="s">
        <v>1466</v>
      </c>
      <c r="E10" s="800"/>
      <c r="F10" s="800"/>
      <c r="G10" s="800"/>
      <c r="H10" s="800"/>
      <c r="I10" s="800"/>
      <c r="J10" s="800"/>
      <c r="K10" s="800"/>
      <c r="L10" s="800"/>
      <c r="M10" s="800"/>
      <c r="N10" s="800"/>
      <c r="O10" s="800"/>
      <c r="P10" s="800"/>
      <c r="Q10" s="800"/>
      <c r="R10" s="800"/>
      <c r="S10" s="801"/>
    </row>
    <row r="11" spans="2:19" ht="14.25" customHeight="1">
      <c r="B11" s="769" t="s">
        <v>232</v>
      </c>
      <c r="C11" s="770"/>
      <c r="D11" s="802"/>
      <c r="E11" s="803"/>
      <c r="F11" s="803"/>
      <c r="G11" s="803"/>
      <c r="H11" s="803"/>
      <c r="I11" s="803"/>
      <c r="J11" s="803"/>
      <c r="K11" s="803"/>
      <c r="L11" s="803"/>
      <c r="M11" s="803"/>
      <c r="N11" s="803"/>
      <c r="O11" s="803"/>
      <c r="P11" s="803"/>
      <c r="Q11" s="803"/>
      <c r="R11" s="803"/>
      <c r="S11" s="804"/>
    </row>
    <row r="12" spans="2:19" ht="13.5" customHeight="1">
      <c r="B12" s="214"/>
      <c r="C12" s="1"/>
      <c r="D12" s="805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806"/>
      <c r="P12" s="806"/>
      <c r="Q12" s="806"/>
      <c r="R12" s="806"/>
      <c r="S12" s="807"/>
    </row>
    <row r="13" spans="2:19" ht="13.5" customHeight="1">
      <c r="B13" s="211"/>
      <c r="C13" s="212"/>
      <c r="D13" s="808" t="s">
        <v>1465</v>
      </c>
      <c r="E13" s="809"/>
      <c r="F13" s="809"/>
      <c r="G13" s="809"/>
      <c r="H13" s="809"/>
      <c r="I13" s="809"/>
      <c r="J13" s="809"/>
      <c r="K13" s="809"/>
      <c r="L13" s="810"/>
      <c r="M13" s="155"/>
      <c r="N13" s="1"/>
      <c r="O13" s="1"/>
      <c r="P13" s="1"/>
      <c r="Q13" s="1"/>
      <c r="R13" s="1"/>
      <c r="S13" s="215"/>
    </row>
    <row r="14" spans="2:19" ht="14.25">
      <c r="B14" s="769" t="s">
        <v>233</v>
      </c>
      <c r="C14" s="782"/>
      <c r="D14" s="811"/>
      <c r="E14" s="812"/>
      <c r="F14" s="812"/>
      <c r="G14" s="812"/>
      <c r="H14" s="812"/>
      <c r="I14" s="812"/>
      <c r="J14" s="812"/>
      <c r="K14" s="812"/>
      <c r="L14" s="813"/>
      <c r="M14" s="155"/>
      <c r="N14" s="770" t="s">
        <v>234</v>
      </c>
      <c r="O14" s="770"/>
      <c r="P14" s="216">
        <v>29</v>
      </c>
      <c r="Q14" s="217">
        <v>5</v>
      </c>
      <c r="R14" s="218"/>
      <c r="S14" s="219"/>
    </row>
    <row r="15" spans="2:19" ht="13.5" customHeight="1">
      <c r="B15" s="213"/>
      <c r="C15" s="158"/>
      <c r="D15" s="814"/>
      <c r="E15" s="815"/>
      <c r="F15" s="815"/>
      <c r="G15" s="815"/>
      <c r="H15" s="815"/>
      <c r="I15" s="815"/>
      <c r="J15" s="815"/>
      <c r="K15" s="815"/>
      <c r="L15" s="816"/>
      <c r="M15" s="156"/>
      <c r="N15" s="157"/>
      <c r="O15" s="157"/>
      <c r="P15" s="157"/>
      <c r="Q15" s="157"/>
      <c r="R15" s="157"/>
      <c r="S15" s="220"/>
    </row>
    <row r="16" spans="2:19" ht="14.25" customHeight="1">
      <c r="B16" s="214"/>
      <c r="C16" s="1"/>
      <c r="D16" s="221"/>
      <c r="E16" s="795"/>
      <c r="F16" s="797"/>
      <c r="G16" s="797"/>
      <c r="H16" s="797"/>
      <c r="I16" s="795"/>
      <c r="J16" s="222"/>
      <c r="K16" s="222"/>
      <c r="L16" s="223"/>
      <c r="M16" s="778"/>
      <c r="N16" s="779"/>
      <c r="O16" s="788"/>
      <c r="P16" s="790"/>
      <c r="Q16" s="785" t="s">
        <v>1463</v>
      </c>
      <c r="R16" s="788"/>
      <c r="S16" s="789"/>
    </row>
    <row r="17" spans="2:20" ht="14.25" customHeight="1">
      <c r="B17" s="769" t="s">
        <v>235</v>
      </c>
      <c r="C17" s="770"/>
      <c r="D17" s="224"/>
      <c r="E17" s="796"/>
      <c r="F17" s="798"/>
      <c r="G17" s="798"/>
      <c r="H17" s="798"/>
      <c r="I17" s="796"/>
      <c r="J17" s="225"/>
      <c r="K17" s="225"/>
      <c r="L17" s="226"/>
      <c r="M17" s="783" t="s">
        <v>236</v>
      </c>
      <c r="N17" s="782"/>
      <c r="O17" s="788"/>
      <c r="P17" s="790"/>
      <c r="Q17" s="786"/>
      <c r="R17" s="788"/>
      <c r="S17" s="789"/>
    </row>
    <row r="18" spans="2:20" ht="14.25">
      <c r="B18" s="214"/>
      <c r="C18" s="1"/>
      <c r="D18" s="156"/>
      <c r="E18" s="791" t="s">
        <v>1468</v>
      </c>
      <c r="F18" s="791"/>
      <c r="G18" s="791"/>
      <c r="H18" s="791"/>
      <c r="I18" s="791"/>
      <c r="J18" s="227"/>
      <c r="K18" s="227"/>
      <c r="L18" s="228"/>
      <c r="M18" s="765"/>
      <c r="N18" s="766"/>
      <c r="O18" s="792"/>
      <c r="P18" s="793"/>
      <c r="Q18" s="787"/>
      <c r="R18" s="792"/>
      <c r="S18" s="794"/>
    </row>
    <row r="19" spans="2:20" ht="14.25">
      <c r="B19" s="211"/>
      <c r="C19" s="212"/>
      <c r="D19" s="229" t="s">
        <v>237</v>
      </c>
      <c r="E19" s="218"/>
      <c r="F19" s="218"/>
      <c r="G19" s="230"/>
      <c r="H19" s="231"/>
      <c r="I19" s="202"/>
      <c r="J19" s="202"/>
      <c r="K19" s="231"/>
      <c r="L19" s="202"/>
      <c r="M19" s="778"/>
      <c r="N19" s="779"/>
      <c r="O19" s="780"/>
      <c r="P19" s="780"/>
      <c r="Q19" s="231"/>
      <c r="R19" s="780"/>
      <c r="S19" s="781"/>
    </row>
    <row r="20" spans="2:20" ht="14.25">
      <c r="B20" s="769" t="s">
        <v>238</v>
      </c>
      <c r="C20" s="782"/>
      <c r="D20" s="232"/>
      <c r="E20" s="47"/>
      <c r="F20" s="47"/>
      <c r="G20" s="47"/>
      <c r="H20" s="233" t="s">
        <v>239</v>
      </c>
      <c r="I20" s="1"/>
      <c r="J20" s="1"/>
      <c r="K20" s="233" t="s">
        <v>240</v>
      </c>
      <c r="L20" s="1"/>
      <c r="M20" s="783" t="s">
        <v>241</v>
      </c>
      <c r="N20" s="782"/>
      <c r="O20" s="770"/>
      <c r="P20" s="770"/>
      <c r="Q20" s="234" t="s">
        <v>242</v>
      </c>
      <c r="R20" s="770"/>
      <c r="S20" s="784"/>
    </row>
    <row r="21" spans="2:20" ht="14.25">
      <c r="B21" s="213"/>
      <c r="C21" s="158"/>
      <c r="D21" s="763">
        <v>43069</v>
      </c>
      <c r="E21" s="764"/>
      <c r="F21" s="764"/>
      <c r="G21" s="235" t="s">
        <v>243</v>
      </c>
      <c r="H21" s="191"/>
      <c r="I21" s="157"/>
      <c r="J21" s="157"/>
      <c r="K21" s="191"/>
      <c r="L21" s="157"/>
      <c r="M21" s="765"/>
      <c r="N21" s="766"/>
      <c r="O21" s="767"/>
      <c r="P21" s="767"/>
      <c r="Q21" s="191"/>
      <c r="R21" s="767"/>
      <c r="S21" s="768"/>
    </row>
    <row r="22" spans="2:20" ht="13.5" customHeight="1">
      <c r="B22" s="769" t="s">
        <v>244</v>
      </c>
      <c r="C22" s="770"/>
      <c r="D22" s="770"/>
      <c r="E22" s="770"/>
      <c r="F22" s="770"/>
      <c r="G22" s="770"/>
      <c r="H22" s="770"/>
      <c r="I22" s="770"/>
      <c r="J22" s="773" t="s">
        <v>245</v>
      </c>
      <c r="K22" s="774"/>
      <c r="L22" s="774"/>
      <c r="M22" s="774"/>
      <c r="N22" s="774"/>
      <c r="O22" s="774"/>
      <c r="P22" s="774"/>
      <c r="Q22" s="774"/>
      <c r="R22" s="774"/>
      <c r="S22" s="775"/>
      <c r="T22" s="236"/>
    </row>
    <row r="23" spans="2:20" ht="13.5" customHeight="1">
      <c r="B23" s="771"/>
      <c r="C23" s="772"/>
      <c r="D23" s="772"/>
      <c r="E23" s="772"/>
      <c r="F23" s="772"/>
      <c r="G23" s="772"/>
      <c r="H23" s="772"/>
      <c r="I23" s="772"/>
      <c r="J23" s="776"/>
      <c r="K23" s="772"/>
      <c r="L23" s="772"/>
      <c r="M23" s="772"/>
      <c r="N23" s="772"/>
      <c r="O23" s="772"/>
      <c r="P23" s="772"/>
      <c r="Q23" s="772"/>
      <c r="R23" s="772"/>
      <c r="S23" s="777"/>
    </row>
    <row r="24" spans="2:20">
      <c r="B24" s="748" t="s">
        <v>1467</v>
      </c>
      <c r="C24" s="749"/>
      <c r="D24" s="749"/>
      <c r="E24" s="749"/>
      <c r="F24" s="749"/>
      <c r="G24" s="749"/>
      <c r="H24" s="749"/>
      <c r="I24" s="750"/>
      <c r="J24" s="757"/>
      <c r="K24" s="749"/>
      <c r="L24" s="749"/>
      <c r="M24" s="749"/>
      <c r="N24" s="749"/>
      <c r="O24" s="749"/>
      <c r="P24" s="749"/>
      <c r="Q24" s="749"/>
      <c r="R24" s="749"/>
      <c r="S24" s="758"/>
    </row>
    <row r="25" spans="2:20">
      <c r="B25" s="751"/>
      <c r="C25" s="752"/>
      <c r="D25" s="752"/>
      <c r="E25" s="752"/>
      <c r="F25" s="752"/>
      <c r="G25" s="752"/>
      <c r="H25" s="752"/>
      <c r="I25" s="753"/>
      <c r="J25" s="759"/>
      <c r="K25" s="752"/>
      <c r="L25" s="752"/>
      <c r="M25" s="752"/>
      <c r="N25" s="752"/>
      <c r="O25" s="752"/>
      <c r="P25" s="752"/>
      <c r="Q25" s="752"/>
      <c r="R25" s="752"/>
      <c r="S25" s="760"/>
    </row>
    <row r="26" spans="2:20">
      <c r="B26" s="751"/>
      <c r="C26" s="752"/>
      <c r="D26" s="752"/>
      <c r="E26" s="752"/>
      <c r="F26" s="752"/>
      <c r="G26" s="752"/>
      <c r="H26" s="752"/>
      <c r="I26" s="753"/>
      <c r="J26" s="759"/>
      <c r="K26" s="752"/>
      <c r="L26" s="752"/>
      <c r="M26" s="752"/>
      <c r="N26" s="752"/>
      <c r="O26" s="752"/>
      <c r="P26" s="752"/>
      <c r="Q26" s="752"/>
      <c r="R26" s="752"/>
      <c r="S26" s="760"/>
    </row>
    <row r="27" spans="2:20">
      <c r="B27" s="751"/>
      <c r="C27" s="752"/>
      <c r="D27" s="752"/>
      <c r="E27" s="752"/>
      <c r="F27" s="752"/>
      <c r="G27" s="752"/>
      <c r="H27" s="752"/>
      <c r="I27" s="753"/>
      <c r="J27" s="759"/>
      <c r="K27" s="752"/>
      <c r="L27" s="752"/>
      <c r="M27" s="752"/>
      <c r="N27" s="752"/>
      <c r="O27" s="752"/>
      <c r="P27" s="752"/>
      <c r="Q27" s="752"/>
      <c r="R27" s="752"/>
      <c r="S27" s="760"/>
    </row>
    <row r="28" spans="2:20">
      <c r="B28" s="751"/>
      <c r="C28" s="752"/>
      <c r="D28" s="752"/>
      <c r="E28" s="752"/>
      <c r="F28" s="752"/>
      <c r="G28" s="752"/>
      <c r="H28" s="752"/>
      <c r="I28" s="753"/>
      <c r="J28" s="759"/>
      <c r="K28" s="752"/>
      <c r="L28" s="752"/>
      <c r="M28" s="752"/>
      <c r="N28" s="752"/>
      <c r="O28" s="752"/>
      <c r="P28" s="752"/>
      <c r="Q28" s="752"/>
      <c r="R28" s="752"/>
      <c r="S28" s="760"/>
    </row>
    <row r="29" spans="2:20">
      <c r="B29" s="751"/>
      <c r="C29" s="752"/>
      <c r="D29" s="752"/>
      <c r="E29" s="752"/>
      <c r="F29" s="752"/>
      <c r="G29" s="752"/>
      <c r="H29" s="752"/>
      <c r="I29" s="753"/>
      <c r="J29" s="759"/>
      <c r="K29" s="752"/>
      <c r="L29" s="752"/>
      <c r="M29" s="752"/>
      <c r="N29" s="752"/>
      <c r="O29" s="752"/>
      <c r="P29" s="752"/>
      <c r="Q29" s="752"/>
      <c r="R29" s="752"/>
      <c r="S29" s="760"/>
    </row>
    <row r="30" spans="2:20">
      <c r="B30" s="751"/>
      <c r="C30" s="752"/>
      <c r="D30" s="752"/>
      <c r="E30" s="752"/>
      <c r="F30" s="752"/>
      <c r="G30" s="752"/>
      <c r="H30" s="752"/>
      <c r="I30" s="753"/>
      <c r="J30" s="759"/>
      <c r="K30" s="752"/>
      <c r="L30" s="752"/>
      <c r="M30" s="752"/>
      <c r="N30" s="752"/>
      <c r="O30" s="752"/>
      <c r="P30" s="752"/>
      <c r="Q30" s="752"/>
      <c r="R30" s="752"/>
      <c r="S30" s="760"/>
    </row>
    <row r="31" spans="2:20">
      <c r="B31" s="751"/>
      <c r="C31" s="752"/>
      <c r="D31" s="752"/>
      <c r="E31" s="752"/>
      <c r="F31" s="752"/>
      <c r="G31" s="752"/>
      <c r="H31" s="752"/>
      <c r="I31" s="753"/>
      <c r="J31" s="759"/>
      <c r="K31" s="752"/>
      <c r="L31" s="752"/>
      <c r="M31" s="752"/>
      <c r="N31" s="752"/>
      <c r="O31" s="752"/>
      <c r="P31" s="752"/>
      <c r="Q31" s="752"/>
      <c r="R31" s="752"/>
      <c r="S31" s="760"/>
    </row>
    <row r="32" spans="2:20">
      <c r="B32" s="751"/>
      <c r="C32" s="752"/>
      <c r="D32" s="752"/>
      <c r="E32" s="752"/>
      <c r="F32" s="752"/>
      <c r="G32" s="752"/>
      <c r="H32" s="752"/>
      <c r="I32" s="753"/>
      <c r="J32" s="759"/>
      <c r="K32" s="752"/>
      <c r="L32" s="752"/>
      <c r="M32" s="752"/>
      <c r="N32" s="752"/>
      <c r="O32" s="752"/>
      <c r="P32" s="752"/>
      <c r="Q32" s="752"/>
      <c r="R32" s="752"/>
      <c r="S32" s="760"/>
    </row>
    <row r="33" spans="2:19">
      <c r="B33" s="751"/>
      <c r="C33" s="752"/>
      <c r="D33" s="752"/>
      <c r="E33" s="752"/>
      <c r="F33" s="752"/>
      <c r="G33" s="752"/>
      <c r="H33" s="752"/>
      <c r="I33" s="753"/>
      <c r="J33" s="759"/>
      <c r="K33" s="752"/>
      <c r="L33" s="752"/>
      <c r="M33" s="752"/>
      <c r="N33" s="752"/>
      <c r="O33" s="752"/>
      <c r="P33" s="752"/>
      <c r="Q33" s="752"/>
      <c r="R33" s="752"/>
      <c r="S33" s="760"/>
    </row>
    <row r="34" spans="2:19">
      <c r="B34" s="751"/>
      <c r="C34" s="752"/>
      <c r="D34" s="752"/>
      <c r="E34" s="752"/>
      <c r="F34" s="752"/>
      <c r="G34" s="752"/>
      <c r="H34" s="752"/>
      <c r="I34" s="753"/>
      <c r="J34" s="759"/>
      <c r="K34" s="752"/>
      <c r="L34" s="752"/>
      <c r="M34" s="752"/>
      <c r="N34" s="752"/>
      <c r="O34" s="752"/>
      <c r="P34" s="752"/>
      <c r="Q34" s="752"/>
      <c r="R34" s="752"/>
      <c r="S34" s="760"/>
    </row>
    <row r="35" spans="2:19">
      <c r="B35" s="751"/>
      <c r="C35" s="752"/>
      <c r="D35" s="752"/>
      <c r="E35" s="752"/>
      <c r="F35" s="752"/>
      <c r="G35" s="752"/>
      <c r="H35" s="752"/>
      <c r="I35" s="753"/>
      <c r="J35" s="759"/>
      <c r="K35" s="752"/>
      <c r="L35" s="752"/>
      <c r="M35" s="752"/>
      <c r="N35" s="752"/>
      <c r="O35" s="752"/>
      <c r="P35" s="752"/>
      <c r="Q35" s="752"/>
      <c r="R35" s="752"/>
      <c r="S35" s="760"/>
    </row>
    <row r="36" spans="2:19">
      <c r="B36" s="751"/>
      <c r="C36" s="752"/>
      <c r="D36" s="752"/>
      <c r="E36" s="752"/>
      <c r="F36" s="752"/>
      <c r="G36" s="752"/>
      <c r="H36" s="752"/>
      <c r="I36" s="753"/>
      <c r="J36" s="759"/>
      <c r="K36" s="752"/>
      <c r="L36" s="752"/>
      <c r="M36" s="752"/>
      <c r="N36" s="752"/>
      <c r="O36" s="752"/>
      <c r="P36" s="752"/>
      <c r="Q36" s="752"/>
      <c r="R36" s="752"/>
      <c r="S36" s="760"/>
    </row>
    <row r="37" spans="2:19" ht="14.25" thickBot="1">
      <c r="B37" s="754"/>
      <c r="C37" s="755"/>
      <c r="D37" s="755"/>
      <c r="E37" s="755"/>
      <c r="F37" s="755"/>
      <c r="G37" s="755"/>
      <c r="H37" s="755"/>
      <c r="I37" s="756"/>
      <c r="J37" s="761"/>
      <c r="K37" s="755"/>
      <c r="L37" s="755"/>
      <c r="M37" s="755"/>
      <c r="N37" s="755"/>
      <c r="O37" s="755"/>
      <c r="P37" s="755"/>
      <c r="Q37" s="755"/>
      <c r="R37" s="755"/>
      <c r="S37" s="762"/>
    </row>
  </sheetData>
  <mergeCells count="41">
    <mergeCell ref="B3:B6"/>
    <mergeCell ref="F3:P6"/>
    <mergeCell ref="Q3:S6"/>
    <mergeCell ref="C4:E5"/>
    <mergeCell ref="D7:S9"/>
    <mergeCell ref="B8:C8"/>
    <mergeCell ref="D10:S12"/>
    <mergeCell ref="B11:C11"/>
    <mergeCell ref="D13:L15"/>
    <mergeCell ref="B14:C14"/>
    <mergeCell ref="N14:O14"/>
    <mergeCell ref="Q16:Q18"/>
    <mergeCell ref="R16:S16"/>
    <mergeCell ref="B17:C17"/>
    <mergeCell ref="M17:N17"/>
    <mergeCell ref="O17:P17"/>
    <mergeCell ref="R17:S17"/>
    <mergeCell ref="E18:I18"/>
    <mergeCell ref="M18:N18"/>
    <mergeCell ref="O18:P18"/>
    <mergeCell ref="R18:S18"/>
    <mergeCell ref="E16:E17"/>
    <mergeCell ref="F16:H17"/>
    <mergeCell ref="I16:I17"/>
    <mergeCell ref="M16:N16"/>
    <mergeCell ref="O16:P16"/>
    <mergeCell ref="M19:N19"/>
    <mergeCell ref="O19:P19"/>
    <mergeCell ref="R19:S19"/>
    <mergeCell ref="B20:C20"/>
    <mergeCell ref="M20:N20"/>
    <mergeCell ref="O20:P20"/>
    <mergeCell ref="R20:S20"/>
    <mergeCell ref="B24:I37"/>
    <mergeCell ref="J24:S37"/>
    <mergeCell ref="D21:F21"/>
    <mergeCell ref="M21:N21"/>
    <mergeCell ref="O21:P21"/>
    <mergeCell ref="R21:S21"/>
    <mergeCell ref="B22:I23"/>
    <mergeCell ref="J22:S23"/>
  </mergeCells>
  <phoneticPr fontId="3"/>
  <pageMargins left="0.78740157480314965" right="0.78740157480314965" top="1.1811023622047245" bottom="1.1811023622047245" header="0.51181102362204722" footer="0.51181102362204722"/>
  <pageSetup paperSize="9" scale="9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codeName="Sheet10">
    <tabColor rgb="FFFFFF00"/>
  </sheetPr>
  <dimension ref="A1:Z193"/>
  <sheetViews>
    <sheetView showGridLines="0" showZeros="0" view="pageBreakPreview" zoomScale="65" zoomScaleNormal="90" zoomScaleSheetLayoutView="65" workbookViewId="0"/>
  </sheetViews>
  <sheetFormatPr defaultColWidth="13.375" defaultRowHeight="23.1" customHeight="1"/>
  <cols>
    <col min="1" max="1" width="4.625" style="489" customWidth="1"/>
    <col min="2" max="2" width="7.125" style="489" customWidth="1"/>
    <col min="3" max="3" width="12.125" style="489" customWidth="1"/>
    <col min="4" max="7" width="5.875" style="489" customWidth="1"/>
    <col min="8" max="8" width="8.375" style="489" customWidth="1"/>
    <col min="9" max="9" width="5.875" style="489" customWidth="1"/>
    <col min="10" max="10" width="9.625" style="489" customWidth="1"/>
    <col min="11" max="11" width="11.5" style="489" customWidth="1"/>
    <col min="12" max="13" width="8.375" style="489" customWidth="1"/>
    <col min="14" max="14" width="5.25" style="489" customWidth="1"/>
    <col min="15" max="15" width="6.875" style="489" customWidth="1"/>
    <col min="16" max="17" width="10.875" style="489" customWidth="1"/>
    <col min="18" max="19" width="7.75" style="489" customWidth="1"/>
    <col min="20" max="20" width="7.125" style="489" customWidth="1"/>
    <col min="21" max="21" width="8.375" style="489" customWidth="1"/>
    <col min="22" max="22" width="11.875" style="489" bestFit="1" customWidth="1"/>
    <col min="23" max="23" width="9.625" style="489" customWidth="1"/>
    <col min="24" max="24" width="8.375" style="489" customWidth="1"/>
    <col min="25" max="256" width="13.375" style="489"/>
    <col min="257" max="257" width="4.625" style="489" customWidth="1"/>
    <col min="258" max="258" width="7.125" style="489" customWidth="1"/>
    <col min="259" max="259" width="12.125" style="489" customWidth="1"/>
    <col min="260" max="263" width="5.875" style="489" customWidth="1"/>
    <col min="264" max="264" width="8.375" style="489" customWidth="1"/>
    <col min="265" max="265" width="5.875" style="489" customWidth="1"/>
    <col min="266" max="266" width="9.625" style="489" customWidth="1"/>
    <col min="267" max="267" width="11.5" style="489" customWidth="1"/>
    <col min="268" max="269" width="8.375" style="489" customWidth="1"/>
    <col min="270" max="270" width="5.25" style="489" customWidth="1"/>
    <col min="271" max="271" width="6.875" style="489" customWidth="1"/>
    <col min="272" max="273" width="10.875" style="489" customWidth="1"/>
    <col min="274" max="275" width="7.75" style="489" customWidth="1"/>
    <col min="276" max="276" width="7.125" style="489" customWidth="1"/>
    <col min="277" max="277" width="8.375" style="489" customWidth="1"/>
    <col min="278" max="278" width="11.875" style="489" bestFit="1" customWidth="1"/>
    <col min="279" max="279" width="9.625" style="489" customWidth="1"/>
    <col min="280" max="280" width="8.375" style="489" customWidth="1"/>
    <col min="281" max="512" width="13.375" style="489"/>
    <col min="513" max="513" width="4.625" style="489" customWidth="1"/>
    <col min="514" max="514" width="7.125" style="489" customWidth="1"/>
    <col min="515" max="515" width="12.125" style="489" customWidth="1"/>
    <col min="516" max="519" width="5.875" style="489" customWidth="1"/>
    <col min="520" max="520" width="8.375" style="489" customWidth="1"/>
    <col min="521" max="521" width="5.875" style="489" customWidth="1"/>
    <col min="522" max="522" width="9.625" style="489" customWidth="1"/>
    <col min="523" max="523" width="11.5" style="489" customWidth="1"/>
    <col min="524" max="525" width="8.375" style="489" customWidth="1"/>
    <col min="526" max="526" width="5.25" style="489" customWidth="1"/>
    <col min="527" max="527" width="6.875" style="489" customWidth="1"/>
    <col min="528" max="529" width="10.875" style="489" customWidth="1"/>
    <col min="530" max="531" width="7.75" style="489" customWidth="1"/>
    <col min="532" max="532" width="7.125" style="489" customWidth="1"/>
    <col min="533" max="533" width="8.375" style="489" customWidth="1"/>
    <col min="534" max="534" width="11.875" style="489" bestFit="1" customWidth="1"/>
    <col min="535" max="535" width="9.625" style="489" customWidth="1"/>
    <col min="536" max="536" width="8.375" style="489" customWidth="1"/>
    <col min="537" max="768" width="13.375" style="489"/>
    <col min="769" max="769" width="4.625" style="489" customWidth="1"/>
    <col min="770" max="770" width="7.125" style="489" customWidth="1"/>
    <col min="771" max="771" width="12.125" style="489" customWidth="1"/>
    <col min="772" max="775" width="5.875" style="489" customWidth="1"/>
    <col min="776" max="776" width="8.375" style="489" customWidth="1"/>
    <col min="777" max="777" width="5.875" style="489" customWidth="1"/>
    <col min="778" max="778" width="9.625" style="489" customWidth="1"/>
    <col min="779" max="779" width="11.5" style="489" customWidth="1"/>
    <col min="780" max="781" width="8.375" style="489" customWidth="1"/>
    <col min="782" max="782" width="5.25" style="489" customWidth="1"/>
    <col min="783" max="783" width="6.875" style="489" customWidth="1"/>
    <col min="784" max="785" width="10.875" style="489" customWidth="1"/>
    <col min="786" max="787" width="7.75" style="489" customWidth="1"/>
    <col min="788" max="788" width="7.125" style="489" customWidth="1"/>
    <col min="789" max="789" width="8.375" style="489" customWidth="1"/>
    <col min="790" max="790" width="11.875" style="489" bestFit="1" customWidth="1"/>
    <col min="791" max="791" width="9.625" style="489" customWidth="1"/>
    <col min="792" max="792" width="8.375" style="489" customWidth="1"/>
    <col min="793" max="1024" width="13.375" style="489"/>
    <col min="1025" max="1025" width="4.625" style="489" customWidth="1"/>
    <col min="1026" max="1026" width="7.125" style="489" customWidth="1"/>
    <col min="1027" max="1027" width="12.125" style="489" customWidth="1"/>
    <col min="1028" max="1031" width="5.875" style="489" customWidth="1"/>
    <col min="1032" max="1032" width="8.375" style="489" customWidth="1"/>
    <col min="1033" max="1033" width="5.875" style="489" customWidth="1"/>
    <col min="1034" max="1034" width="9.625" style="489" customWidth="1"/>
    <col min="1035" max="1035" width="11.5" style="489" customWidth="1"/>
    <col min="1036" max="1037" width="8.375" style="489" customWidth="1"/>
    <col min="1038" max="1038" width="5.25" style="489" customWidth="1"/>
    <col min="1039" max="1039" width="6.875" style="489" customWidth="1"/>
    <col min="1040" max="1041" width="10.875" style="489" customWidth="1"/>
    <col min="1042" max="1043" width="7.75" style="489" customWidth="1"/>
    <col min="1044" max="1044" width="7.125" style="489" customWidth="1"/>
    <col min="1045" max="1045" width="8.375" style="489" customWidth="1"/>
    <col min="1046" max="1046" width="11.875" style="489" bestFit="1" customWidth="1"/>
    <col min="1047" max="1047" width="9.625" style="489" customWidth="1"/>
    <col min="1048" max="1048" width="8.375" style="489" customWidth="1"/>
    <col min="1049" max="1280" width="13.375" style="489"/>
    <col min="1281" max="1281" width="4.625" style="489" customWidth="1"/>
    <col min="1282" max="1282" width="7.125" style="489" customWidth="1"/>
    <col min="1283" max="1283" width="12.125" style="489" customWidth="1"/>
    <col min="1284" max="1287" width="5.875" style="489" customWidth="1"/>
    <col min="1288" max="1288" width="8.375" style="489" customWidth="1"/>
    <col min="1289" max="1289" width="5.875" style="489" customWidth="1"/>
    <col min="1290" max="1290" width="9.625" style="489" customWidth="1"/>
    <col min="1291" max="1291" width="11.5" style="489" customWidth="1"/>
    <col min="1292" max="1293" width="8.375" style="489" customWidth="1"/>
    <col min="1294" max="1294" width="5.25" style="489" customWidth="1"/>
    <col min="1295" max="1295" width="6.875" style="489" customWidth="1"/>
    <col min="1296" max="1297" width="10.875" style="489" customWidth="1"/>
    <col min="1298" max="1299" width="7.75" style="489" customWidth="1"/>
    <col min="1300" max="1300" width="7.125" style="489" customWidth="1"/>
    <col min="1301" max="1301" width="8.375" style="489" customWidth="1"/>
    <col min="1302" max="1302" width="11.875" style="489" bestFit="1" customWidth="1"/>
    <col min="1303" max="1303" width="9.625" style="489" customWidth="1"/>
    <col min="1304" max="1304" width="8.375" style="489" customWidth="1"/>
    <col min="1305" max="1536" width="13.375" style="489"/>
    <col min="1537" max="1537" width="4.625" style="489" customWidth="1"/>
    <col min="1538" max="1538" width="7.125" style="489" customWidth="1"/>
    <col min="1539" max="1539" width="12.125" style="489" customWidth="1"/>
    <col min="1540" max="1543" width="5.875" style="489" customWidth="1"/>
    <col min="1544" max="1544" width="8.375" style="489" customWidth="1"/>
    <col min="1545" max="1545" width="5.875" style="489" customWidth="1"/>
    <col min="1546" max="1546" width="9.625" style="489" customWidth="1"/>
    <col min="1547" max="1547" width="11.5" style="489" customWidth="1"/>
    <col min="1548" max="1549" width="8.375" style="489" customWidth="1"/>
    <col min="1550" max="1550" width="5.25" style="489" customWidth="1"/>
    <col min="1551" max="1551" width="6.875" style="489" customWidth="1"/>
    <col min="1552" max="1553" width="10.875" style="489" customWidth="1"/>
    <col min="1554" max="1555" width="7.75" style="489" customWidth="1"/>
    <col min="1556" max="1556" width="7.125" style="489" customWidth="1"/>
    <col min="1557" max="1557" width="8.375" style="489" customWidth="1"/>
    <col min="1558" max="1558" width="11.875" style="489" bestFit="1" customWidth="1"/>
    <col min="1559" max="1559" width="9.625" style="489" customWidth="1"/>
    <col min="1560" max="1560" width="8.375" style="489" customWidth="1"/>
    <col min="1561" max="1792" width="13.375" style="489"/>
    <col min="1793" max="1793" width="4.625" style="489" customWidth="1"/>
    <col min="1794" max="1794" width="7.125" style="489" customWidth="1"/>
    <col min="1795" max="1795" width="12.125" style="489" customWidth="1"/>
    <col min="1796" max="1799" width="5.875" style="489" customWidth="1"/>
    <col min="1800" max="1800" width="8.375" style="489" customWidth="1"/>
    <col min="1801" max="1801" width="5.875" style="489" customWidth="1"/>
    <col min="1802" max="1802" width="9.625" style="489" customWidth="1"/>
    <col min="1803" max="1803" width="11.5" style="489" customWidth="1"/>
    <col min="1804" max="1805" width="8.375" style="489" customWidth="1"/>
    <col min="1806" max="1806" width="5.25" style="489" customWidth="1"/>
    <col min="1807" max="1807" width="6.875" style="489" customWidth="1"/>
    <col min="1808" max="1809" width="10.875" style="489" customWidth="1"/>
    <col min="1810" max="1811" width="7.75" style="489" customWidth="1"/>
    <col min="1812" max="1812" width="7.125" style="489" customWidth="1"/>
    <col min="1813" max="1813" width="8.375" style="489" customWidth="1"/>
    <col min="1814" max="1814" width="11.875" style="489" bestFit="1" customWidth="1"/>
    <col min="1815" max="1815" width="9.625" style="489" customWidth="1"/>
    <col min="1816" max="1816" width="8.375" style="489" customWidth="1"/>
    <col min="1817" max="2048" width="13.375" style="489"/>
    <col min="2049" max="2049" width="4.625" style="489" customWidth="1"/>
    <col min="2050" max="2050" width="7.125" style="489" customWidth="1"/>
    <col min="2051" max="2051" width="12.125" style="489" customWidth="1"/>
    <col min="2052" max="2055" width="5.875" style="489" customWidth="1"/>
    <col min="2056" max="2056" width="8.375" style="489" customWidth="1"/>
    <col min="2057" max="2057" width="5.875" style="489" customWidth="1"/>
    <col min="2058" max="2058" width="9.625" style="489" customWidth="1"/>
    <col min="2059" max="2059" width="11.5" style="489" customWidth="1"/>
    <col min="2060" max="2061" width="8.375" style="489" customWidth="1"/>
    <col min="2062" max="2062" width="5.25" style="489" customWidth="1"/>
    <col min="2063" max="2063" width="6.875" style="489" customWidth="1"/>
    <col min="2064" max="2065" width="10.875" style="489" customWidth="1"/>
    <col min="2066" max="2067" width="7.75" style="489" customWidth="1"/>
    <col min="2068" max="2068" width="7.125" style="489" customWidth="1"/>
    <col min="2069" max="2069" width="8.375" style="489" customWidth="1"/>
    <col min="2070" max="2070" width="11.875" style="489" bestFit="1" customWidth="1"/>
    <col min="2071" max="2071" width="9.625" style="489" customWidth="1"/>
    <col min="2072" max="2072" width="8.375" style="489" customWidth="1"/>
    <col min="2073" max="2304" width="13.375" style="489"/>
    <col min="2305" max="2305" width="4.625" style="489" customWidth="1"/>
    <col min="2306" max="2306" width="7.125" style="489" customWidth="1"/>
    <col min="2307" max="2307" width="12.125" style="489" customWidth="1"/>
    <col min="2308" max="2311" width="5.875" style="489" customWidth="1"/>
    <col min="2312" max="2312" width="8.375" style="489" customWidth="1"/>
    <col min="2313" max="2313" width="5.875" style="489" customWidth="1"/>
    <col min="2314" max="2314" width="9.625" style="489" customWidth="1"/>
    <col min="2315" max="2315" width="11.5" style="489" customWidth="1"/>
    <col min="2316" max="2317" width="8.375" style="489" customWidth="1"/>
    <col min="2318" max="2318" width="5.25" style="489" customWidth="1"/>
    <col min="2319" max="2319" width="6.875" style="489" customWidth="1"/>
    <col min="2320" max="2321" width="10.875" style="489" customWidth="1"/>
    <col min="2322" max="2323" width="7.75" style="489" customWidth="1"/>
    <col min="2324" max="2324" width="7.125" style="489" customWidth="1"/>
    <col min="2325" max="2325" width="8.375" style="489" customWidth="1"/>
    <col min="2326" max="2326" width="11.875" style="489" bestFit="1" customWidth="1"/>
    <col min="2327" max="2327" width="9.625" style="489" customWidth="1"/>
    <col min="2328" max="2328" width="8.375" style="489" customWidth="1"/>
    <col min="2329" max="2560" width="13.375" style="489"/>
    <col min="2561" max="2561" width="4.625" style="489" customWidth="1"/>
    <col min="2562" max="2562" width="7.125" style="489" customWidth="1"/>
    <col min="2563" max="2563" width="12.125" style="489" customWidth="1"/>
    <col min="2564" max="2567" width="5.875" style="489" customWidth="1"/>
    <col min="2568" max="2568" width="8.375" style="489" customWidth="1"/>
    <col min="2569" max="2569" width="5.875" style="489" customWidth="1"/>
    <col min="2570" max="2570" width="9.625" style="489" customWidth="1"/>
    <col min="2571" max="2571" width="11.5" style="489" customWidth="1"/>
    <col min="2572" max="2573" width="8.375" style="489" customWidth="1"/>
    <col min="2574" max="2574" width="5.25" style="489" customWidth="1"/>
    <col min="2575" max="2575" width="6.875" style="489" customWidth="1"/>
    <col min="2576" max="2577" width="10.875" style="489" customWidth="1"/>
    <col min="2578" max="2579" width="7.75" style="489" customWidth="1"/>
    <col min="2580" max="2580" width="7.125" style="489" customWidth="1"/>
    <col min="2581" max="2581" width="8.375" style="489" customWidth="1"/>
    <col min="2582" max="2582" width="11.875" style="489" bestFit="1" customWidth="1"/>
    <col min="2583" max="2583" width="9.625" style="489" customWidth="1"/>
    <col min="2584" max="2584" width="8.375" style="489" customWidth="1"/>
    <col min="2585" max="2816" width="13.375" style="489"/>
    <col min="2817" max="2817" width="4.625" style="489" customWidth="1"/>
    <col min="2818" max="2818" width="7.125" style="489" customWidth="1"/>
    <col min="2819" max="2819" width="12.125" style="489" customWidth="1"/>
    <col min="2820" max="2823" width="5.875" style="489" customWidth="1"/>
    <col min="2824" max="2824" width="8.375" style="489" customWidth="1"/>
    <col min="2825" max="2825" width="5.875" style="489" customWidth="1"/>
    <col min="2826" max="2826" width="9.625" style="489" customWidth="1"/>
    <col min="2827" max="2827" width="11.5" style="489" customWidth="1"/>
    <col min="2828" max="2829" width="8.375" style="489" customWidth="1"/>
    <col min="2830" max="2830" width="5.25" style="489" customWidth="1"/>
    <col min="2831" max="2831" width="6.875" style="489" customWidth="1"/>
    <col min="2832" max="2833" width="10.875" style="489" customWidth="1"/>
    <col min="2834" max="2835" width="7.75" style="489" customWidth="1"/>
    <col min="2836" max="2836" width="7.125" style="489" customWidth="1"/>
    <col min="2837" max="2837" width="8.375" style="489" customWidth="1"/>
    <col min="2838" max="2838" width="11.875" style="489" bestFit="1" customWidth="1"/>
    <col min="2839" max="2839" width="9.625" style="489" customWidth="1"/>
    <col min="2840" max="2840" width="8.375" style="489" customWidth="1"/>
    <col min="2841" max="3072" width="13.375" style="489"/>
    <col min="3073" max="3073" width="4.625" style="489" customWidth="1"/>
    <col min="3074" max="3074" width="7.125" style="489" customWidth="1"/>
    <col min="3075" max="3075" width="12.125" style="489" customWidth="1"/>
    <col min="3076" max="3079" width="5.875" style="489" customWidth="1"/>
    <col min="3080" max="3080" width="8.375" style="489" customWidth="1"/>
    <col min="3081" max="3081" width="5.875" style="489" customWidth="1"/>
    <col min="3082" max="3082" width="9.625" style="489" customWidth="1"/>
    <col min="3083" max="3083" width="11.5" style="489" customWidth="1"/>
    <col min="3084" max="3085" width="8.375" style="489" customWidth="1"/>
    <col min="3086" max="3086" width="5.25" style="489" customWidth="1"/>
    <col min="3087" max="3087" width="6.875" style="489" customWidth="1"/>
    <col min="3088" max="3089" width="10.875" style="489" customWidth="1"/>
    <col min="3090" max="3091" width="7.75" style="489" customWidth="1"/>
    <col min="3092" max="3092" width="7.125" style="489" customWidth="1"/>
    <col min="3093" max="3093" width="8.375" style="489" customWidth="1"/>
    <col min="3094" max="3094" width="11.875" style="489" bestFit="1" customWidth="1"/>
    <col min="3095" max="3095" width="9.625" style="489" customWidth="1"/>
    <col min="3096" max="3096" width="8.375" style="489" customWidth="1"/>
    <col min="3097" max="3328" width="13.375" style="489"/>
    <col min="3329" max="3329" width="4.625" style="489" customWidth="1"/>
    <col min="3330" max="3330" width="7.125" style="489" customWidth="1"/>
    <col min="3331" max="3331" width="12.125" style="489" customWidth="1"/>
    <col min="3332" max="3335" width="5.875" style="489" customWidth="1"/>
    <col min="3336" max="3336" width="8.375" style="489" customWidth="1"/>
    <col min="3337" max="3337" width="5.875" style="489" customWidth="1"/>
    <col min="3338" max="3338" width="9.625" style="489" customWidth="1"/>
    <col min="3339" max="3339" width="11.5" style="489" customWidth="1"/>
    <col min="3340" max="3341" width="8.375" style="489" customWidth="1"/>
    <col min="3342" max="3342" width="5.25" style="489" customWidth="1"/>
    <col min="3343" max="3343" width="6.875" style="489" customWidth="1"/>
    <col min="3344" max="3345" width="10.875" style="489" customWidth="1"/>
    <col min="3346" max="3347" width="7.75" style="489" customWidth="1"/>
    <col min="3348" max="3348" width="7.125" style="489" customWidth="1"/>
    <col min="3349" max="3349" width="8.375" style="489" customWidth="1"/>
    <col min="3350" max="3350" width="11.875" style="489" bestFit="1" customWidth="1"/>
    <col min="3351" max="3351" width="9.625" style="489" customWidth="1"/>
    <col min="3352" max="3352" width="8.375" style="489" customWidth="1"/>
    <col min="3353" max="3584" width="13.375" style="489"/>
    <col min="3585" max="3585" width="4.625" style="489" customWidth="1"/>
    <col min="3586" max="3586" width="7.125" style="489" customWidth="1"/>
    <col min="3587" max="3587" width="12.125" style="489" customWidth="1"/>
    <col min="3588" max="3591" width="5.875" style="489" customWidth="1"/>
    <col min="3592" max="3592" width="8.375" style="489" customWidth="1"/>
    <col min="3593" max="3593" width="5.875" style="489" customWidth="1"/>
    <col min="3594" max="3594" width="9.625" style="489" customWidth="1"/>
    <col min="3595" max="3595" width="11.5" style="489" customWidth="1"/>
    <col min="3596" max="3597" width="8.375" style="489" customWidth="1"/>
    <col min="3598" max="3598" width="5.25" style="489" customWidth="1"/>
    <col min="3599" max="3599" width="6.875" style="489" customWidth="1"/>
    <col min="3600" max="3601" width="10.875" style="489" customWidth="1"/>
    <col min="3602" max="3603" width="7.75" style="489" customWidth="1"/>
    <col min="3604" max="3604" width="7.125" style="489" customWidth="1"/>
    <col min="3605" max="3605" width="8.375" style="489" customWidth="1"/>
    <col min="3606" max="3606" width="11.875" style="489" bestFit="1" customWidth="1"/>
    <col min="3607" max="3607" width="9.625" style="489" customWidth="1"/>
    <col min="3608" max="3608" width="8.375" style="489" customWidth="1"/>
    <col min="3609" max="3840" width="13.375" style="489"/>
    <col min="3841" max="3841" width="4.625" style="489" customWidth="1"/>
    <col min="3842" max="3842" width="7.125" style="489" customWidth="1"/>
    <col min="3843" max="3843" width="12.125" style="489" customWidth="1"/>
    <col min="3844" max="3847" width="5.875" style="489" customWidth="1"/>
    <col min="3848" max="3848" width="8.375" style="489" customWidth="1"/>
    <col min="3849" max="3849" width="5.875" style="489" customWidth="1"/>
    <col min="3850" max="3850" width="9.625" style="489" customWidth="1"/>
    <col min="3851" max="3851" width="11.5" style="489" customWidth="1"/>
    <col min="3852" max="3853" width="8.375" style="489" customWidth="1"/>
    <col min="3854" max="3854" width="5.25" style="489" customWidth="1"/>
    <col min="3855" max="3855" width="6.875" style="489" customWidth="1"/>
    <col min="3856" max="3857" width="10.875" style="489" customWidth="1"/>
    <col min="3858" max="3859" width="7.75" style="489" customWidth="1"/>
    <col min="3860" max="3860" width="7.125" style="489" customWidth="1"/>
    <col min="3861" max="3861" width="8.375" style="489" customWidth="1"/>
    <col min="3862" max="3862" width="11.875" style="489" bestFit="1" customWidth="1"/>
    <col min="3863" max="3863" width="9.625" style="489" customWidth="1"/>
    <col min="3864" max="3864" width="8.375" style="489" customWidth="1"/>
    <col min="3865" max="4096" width="13.375" style="489"/>
    <col min="4097" max="4097" width="4.625" style="489" customWidth="1"/>
    <col min="4098" max="4098" width="7.125" style="489" customWidth="1"/>
    <col min="4099" max="4099" width="12.125" style="489" customWidth="1"/>
    <col min="4100" max="4103" width="5.875" style="489" customWidth="1"/>
    <col min="4104" max="4104" width="8.375" style="489" customWidth="1"/>
    <col min="4105" max="4105" width="5.875" style="489" customWidth="1"/>
    <col min="4106" max="4106" width="9.625" style="489" customWidth="1"/>
    <col min="4107" max="4107" width="11.5" style="489" customWidth="1"/>
    <col min="4108" max="4109" width="8.375" style="489" customWidth="1"/>
    <col min="4110" max="4110" width="5.25" style="489" customWidth="1"/>
    <col min="4111" max="4111" width="6.875" style="489" customWidth="1"/>
    <col min="4112" max="4113" width="10.875" style="489" customWidth="1"/>
    <col min="4114" max="4115" width="7.75" style="489" customWidth="1"/>
    <col min="4116" max="4116" width="7.125" style="489" customWidth="1"/>
    <col min="4117" max="4117" width="8.375" style="489" customWidth="1"/>
    <col min="4118" max="4118" width="11.875" style="489" bestFit="1" customWidth="1"/>
    <col min="4119" max="4119" width="9.625" style="489" customWidth="1"/>
    <col min="4120" max="4120" width="8.375" style="489" customWidth="1"/>
    <col min="4121" max="4352" width="13.375" style="489"/>
    <col min="4353" max="4353" width="4.625" style="489" customWidth="1"/>
    <col min="4354" max="4354" width="7.125" style="489" customWidth="1"/>
    <col min="4355" max="4355" width="12.125" style="489" customWidth="1"/>
    <col min="4356" max="4359" width="5.875" style="489" customWidth="1"/>
    <col min="4360" max="4360" width="8.375" style="489" customWidth="1"/>
    <col min="4361" max="4361" width="5.875" style="489" customWidth="1"/>
    <col min="4362" max="4362" width="9.625" style="489" customWidth="1"/>
    <col min="4363" max="4363" width="11.5" style="489" customWidth="1"/>
    <col min="4364" max="4365" width="8.375" style="489" customWidth="1"/>
    <col min="4366" max="4366" width="5.25" style="489" customWidth="1"/>
    <col min="4367" max="4367" width="6.875" style="489" customWidth="1"/>
    <col min="4368" max="4369" width="10.875" style="489" customWidth="1"/>
    <col min="4370" max="4371" width="7.75" style="489" customWidth="1"/>
    <col min="4372" max="4372" width="7.125" style="489" customWidth="1"/>
    <col min="4373" max="4373" width="8.375" style="489" customWidth="1"/>
    <col min="4374" max="4374" width="11.875" style="489" bestFit="1" customWidth="1"/>
    <col min="4375" max="4375" width="9.625" style="489" customWidth="1"/>
    <col min="4376" max="4376" width="8.375" style="489" customWidth="1"/>
    <col min="4377" max="4608" width="13.375" style="489"/>
    <col min="4609" max="4609" width="4.625" style="489" customWidth="1"/>
    <col min="4610" max="4610" width="7.125" style="489" customWidth="1"/>
    <col min="4611" max="4611" width="12.125" style="489" customWidth="1"/>
    <col min="4612" max="4615" width="5.875" style="489" customWidth="1"/>
    <col min="4616" max="4616" width="8.375" style="489" customWidth="1"/>
    <col min="4617" max="4617" width="5.875" style="489" customWidth="1"/>
    <col min="4618" max="4618" width="9.625" style="489" customWidth="1"/>
    <col min="4619" max="4619" width="11.5" style="489" customWidth="1"/>
    <col min="4620" max="4621" width="8.375" style="489" customWidth="1"/>
    <col min="4622" max="4622" width="5.25" style="489" customWidth="1"/>
    <col min="4623" max="4623" width="6.875" style="489" customWidth="1"/>
    <col min="4624" max="4625" width="10.875" style="489" customWidth="1"/>
    <col min="4626" max="4627" width="7.75" style="489" customWidth="1"/>
    <col min="4628" max="4628" width="7.125" style="489" customWidth="1"/>
    <col min="4629" max="4629" width="8.375" style="489" customWidth="1"/>
    <col min="4630" max="4630" width="11.875" style="489" bestFit="1" customWidth="1"/>
    <col min="4631" max="4631" width="9.625" style="489" customWidth="1"/>
    <col min="4632" max="4632" width="8.375" style="489" customWidth="1"/>
    <col min="4633" max="4864" width="13.375" style="489"/>
    <col min="4865" max="4865" width="4.625" style="489" customWidth="1"/>
    <col min="4866" max="4866" width="7.125" style="489" customWidth="1"/>
    <col min="4867" max="4867" width="12.125" style="489" customWidth="1"/>
    <col min="4868" max="4871" width="5.875" style="489" customWidth="1"/>
    <col min="4872" max="4872" width="8.375" style="489" customWidth="1"/>
    <col min="4873" max="4873" width="5.875" style="489" customWidth="1"/>
    <col min="4874" max="4874" width="9.625" style="489" customWidth="1"/>
    <col min="4875" max="4875" width="11.5" style="489" customWidth="1"/>
    <col min="4876" max="4877" width="8.375" style="489" customWidth="1"/>
    <col min="4878" max="4878" width="5.25" style="489" customWidth="1"/>
    <col min="4879" max="4879" width="6.875" style="489" customWidth="1"/>
    <col min="4880" max="4881" width="10.875" style="489" customWidth="1"/>
    <col min="4882" max="4883" width="7.75" style="489" customWidth="1"/>
    <col min="4884" max="4884" width="7.125" style="489" customWidth="1"/>
    <col min="4885" max="4885" width="8.375" style="489" customWidth="1"/>
    <col min="4886" max="4886" width="11.875" style="489" bestFit="1" customWidth="1"/>
    <col min="4887" max="4887" width="9.625" style="489" customWidth="1"/>
    <col min="4888" max="4888" width="8.375" style="489" customWidth="1"/>
    <col min="4889" max="5120" width="13.375" style="489"/>
    <col min="5121" max="5121" width="4.625" style="489" customWidth="1"/>
    <col min="5122" max="5122" width="7.125" style="489" customWidth="1"/>
    <col min="5123" max="5123" width="12.125" style="489" customWidth="1"/>
    <col min="5124" max="5127" width="5.875" style="489" customWidth="1"/>
    <col min="5128" max="5128" width="8.375" style="489" customWidth="1"/>
    <col min="5129" max="5129" width="5.875" style="489" customWidth="1"/>
    <col min="5130" max="5130" width="9.625" style="489" customWidth="1"/>
    <col min="5131" max="5131" width="11.5" style="489" customWidth="1"/>
    <col min="5132" max="5133" width="8.375" style="489" customWidth="1"/>
    <col min="5134" max="5134" width="5.25" style="489" customWidth="1"/>
    <col min="5135" max="5135" width="6.875" style="489" customWidth="1"/>
    <col min="5136" max="5137" width="10.875" style="489" customWidth="1"/>
    <col min="5138" max="5139" width="7.75" style="489" customWidth="1"/>
    <col min="5140" max="5140" width="7.125" style="489" customWidth="1"/>
    <col min="5141" max="5141" width="8.375" style="489" customWidth="1"/>
    <col min="5142" max="5142" width="11.875" style="489" bestFit="1" customWidth="1"/>
    <col min="5143" max="5143" width="9.625" style="489" customWidth="1"/>
    <col min="5144" max="5144" width="8.375" style="489" customWidth="1"/>
    <col min="5145" max="5376" width="13.375" style="489"/>
    <col min="5377" max="5377" width="4.625" style="489" customWidth="1"/>
    <col min="5378" max="5378" width="7.125" style="489" customWidth="1"/>
    <col min="5379" max="5379" width="12.125" style="489" customWidth="1"/>
    <col min="5380" max="5383" width="5.875" style="489" customWidth="1"/>
    <col min="5384" max="5384" width="8.375" style="489" customWidth="1"/>
    <col min="5385" max="5385" width="5.875" style="489" customWidth="1"/>
    <col min="5386" max="5386" width="9.625" style="489" customWidth="1"/>
    <col min="5387" max="5387" width="11.5" style="489" customWidth="1"/>
    <col min="5388" max="5389" width="8.375" style="489" customWidth="1"/>
    <col min="5390" max="5390" width="5.25" style="489" customWidth="1"/>
    <col min="5391" max="5391" width="6.875" style="489" customWidth="1"/>
    <col min="5392" max="5393" width="10.875" style="489" customWidth="1"/>
    <col min="5394" max="5395" width="7.75" style="489" customWidth="1"/>
    <col min="5396" max="5396" width="7.125" style="489" customWidth="1"/>
    <col min="5397" max="5397" width="8.375" style="489" customWidth="1"/>
    <col min="5398" max="5398" width="11.875" style="489" bestFit="1" customWidth="1"/>
    <col min="5399" max="5399" width="9.625" style="489" customWidth="1"/>
    <col min="5400" max="5400" width="8.375" style="489" customWidth="1"/>
    <col min="5401" max="5632" width="13.375" style="489"/>
    <col min="5633" max="5633" width="4.625" style="489" customWidth="1"/>
    <col min="5634" max="5634" width="7.125" style="489" customWidth="1"/>
    <col min="5635" max="5635" width="12.125" style="489" customWidth="1"/>
    <col min="5636" max="5639" width="5.875" style="489" customWidth="1"/>
    <col min="5640" max="5640" width="8.375" style="489" customWidth="1"/>
    <col min="5641" max="5641" width="5.875" style="489" customWidth="1"/>
    <col min="5642" max="5642" width="9.625" style="489" customWidth="1"/>
    <col min="5643" max="5643" width="11.5" style="489" customWidth="1"/>
    <col min="5644" max="5645" width="8.375" style="489" customWidth="1"/>
    <col min="5646" max="5646" width="5.25" style="489" customWidth="1"/>
    <col min="5647" max="5647" width="6.875" style="489" customWidth="1"/>
    <col min="5648" max="5649" width="10.875" style="489" customWidth="1"/>
    <col min="5650" max="5651" width="7.75" style="489" customWidth="1"/>
    <col min="5652" max="5652" width="7.125" style="489" customWidth="1"/>
    <col min="5653" max="5653" width="8.375" style="489" customWidth="1"/>
    <col min="5654" max="5654" width="11.875" style="489" bestFit="1" customWidth="1"/>
    <col min="5655" max="5655" width="9.625" style="489" customWidth="1"/>
    <col min="5656" max="5656" width="8.375" style="489" customWidth="1"/>
    <col min="5657" max="5888" width="13.375" style="489"/>
    <col min="5889" max="5889" width="4.625" style="489" customWidth="1"/>
    <col min="5890" max="5890" width="7.125" style="489" customWidth="1"/>
    <col min="5891" max="5891" width="12.125" style="489" customWidth="1"/>
    <col min="5892" max="5895" width="5.875" style="489" customWidth="1"/>
    <col min="5896" max="5896" width="8.375" style="489" customWidth="1"/>
    <col min="5897" max="5897" width="5.875" style="489" customWidth="1"/>
    <col min="5898" max="5898" width="9.625" style="489" customWidth="1"/>
    <col min="5899" max="5899" width="11.5" style="489" customWidth="1"/>
    <col min="5900" max="5901" width="8.375" style="489" customWidth="1"/>
    <col min="5902" max="5902" width="5.25" style="489" customWidth="1"/>
    <col min="5903" max="5903" width="6.875" style="489" customWidth="1"/>
    <col min="5904" max="5905" width="10.875" style="489" customWidth="1"/>
    <col min="5906" max="5907" width="7.75" style="489" customWidth="1"/>
    <col min="5908" max="5908" width="7.125" style="489" customWidth="1"/>
    <col min="5909" max="5909" width="8.375" style="489" customWidth="1"/>
    <col min="5910" max="5910" width="11.875" style="489" bestFit="1" customWidth="1"/>
    <col min="5911" max="5911" width="9.625" style="489" customWidth="1"/>
    <col min="5912" max="5912" width="8.375" style="489" customWidth="1"/>
    <col min="5913" max="6144" width="13.375" style="489"/>
    <col min="6145" max="6145" width="4.625" style="489" customWidth="1"/>
    <col min="6146" max="6146" width="7.125" style="489" customWidth="1"/>
    <col min="6147" max="6147" width="12.125" style="489" customWidth="1"/>
    <col min="6148" max="6151" width="5.875" style="489" customWidth="1"/>
    <col min="6152" max="6152" width="8.375" style="489" customWidth="1"/>
    <col min="6153" max="6153" width="5.875" style="489" customWidth="1"/>
    <col min="6154" max="6154" width="9.625" style="489" customWidth="1"/>
    <col min="6155" max="6155" width="11.5" style="489" customWidth="1"/>
    <col min="6156" max="6157" width="8.375" style="489" customWidth="1"/>
    <col min="6158" max="6158" width="5.25" style="489" customWidth="1"/>
    <col min="6159" max="6159" width="6.875" style="489" customWidth="1"/>
    <col min="6160" max="6161" width="10.875" style="489" customWidth="1"/>
    <col min="6162" max="6163" width="7.75" style="489" customWidth="1"/>
    <col min="6164" max="6164" width="7.125" style="489" customWidth="1"/>
    <col min="6165" max="6165" width="8.375" style="489" customWidth="1"/>
    <col min="6166" max="6166" width="11.875" style="489" bestFit="1" customWidth="1"/>
    <col min="6167" max="6167" width="9.625" style="489" customWidth="1"/>
    <col min="6168" max="6168" width="8.375" style="489" customWidth="1"/>
    <col min="6169" max="6400" width="13.375" style="489"/>
    <col min="6401" max="6401" width="4.625" style="489" customWidth="1"/>
    <col min="6402" max="6402" width="7.125" style="489" customWidth="1"/>
    <col min="6403" max="6403" width="12.125" style="489" customWidth="1"/>
    <col min="6404" max="6407" width="5.875" style="489" customWidth="1"/>
    <col min="6408" max="6408" width="8.375" style="489" customWidth="1"/>
    <col min="6409" max="6409" width="5.875" style="489" customWidth="1"/>
    <col min="6410" max="6410" width="9.625" style="489" customWidth="1"/>
    <col min="6411" max="6411" width="11.5" style="489" customWidth="1"/>
    <col min="6412" max="6413" width="8.375" style="489" customWidth="1"/>
    <col min="6414" max="6414" width="5.25" style="489" customWidth="1"/>
    <col min="6415" max="6415" width="6.875" style="489" customWidth="1"/>
    <col min="6416" max="6417" width="10.875" style="489" customWidth="1"/>
    <col min="6418" max="6419" width="7.75" style="489" customWidth="1"/>
    <col min="6420" max="6420" width="7.125" style="489" customWidth="1"/>
    <col min="6421" max="6421" width="8.375" style="489" customWidth="1"/>
    <col min="6422" max="6422" width="11.875" style="489" bestFit="1" customWidth="1"/>
    <col min="6423" max="6423" width="9.625" style="489" customWidth="1"/>
    <col min="6424" max="6424" width="8.375" style="489" customWidth="1"/>
    <col min="6425" max="6656" width="13.375" style="489"/>
    <col min="6657" max="6657" width="4.625" style="489" customWidth="1"/>
    <col min="6658" max="6658" width="7.125" style="489" customWidth="1"/>
    <col min="6659" max="6659" width="12.125" style="489" customWidth="1"/>
    <col min="6660" max="6663" width="5.875" style="489" customWidth="1"/>
    <col min="6664" max="6664" width="8.375" style="489" customWidth="1"/>
    <col min="6665" max="6665" width="5.875" style="489" customWidth="1"/>
    <col min="6666" max="6666" width="9.625" style="489" customWidth="1"/>
    <col min="6667" max="6667" width="11.5" style="489" customWidth="1"/>
    <col min="6668" max="6669" width="8.375" style="489" customWidth="1"/>
    <col min="6670" max="6670" width="5.25" style="489" customWidth="1"/>
    <col min="6671" max="6671" width="6.875" style="489" customWidth="1"/>
    <col min="6672" max="6673" width="10.875" style="489" customWidth="1"/>
    <col min="6674" max="6675" width="7.75" style="489" customWidth="1"/>
    <col min="6676" max="6676" width="7.125" style="489" customWidth="1"/>
    <col min="6677" max="6677" width="8.375" style="489" customWidth="1"/>
    <col min="6678" max="6678" width="11.875" style="489" bestFit="1" customWidth="1"/>
    <col min="6679" max="6679" width="9.625" style="489" customWidth="1"/>
    <col min="6680" max="6680" width="8.375" style="489" customWidth="1"/>
    <col min="6681" max="6912" width="13.375" style="489"/>
    <col min="6913" max="6913" width="4.625" style="489" customWidth="1"/>
    <col min="6914" max="6914" width="7.125" style="489" customWidth="1"/>
    <col min="6915" max="6915" width="12.125" style="489" customWidth="1"/>
    <col min="6916" max="6919" width="5.875" style="489" customWidth="1"/>
    <col min="6920" max="6920" width="8.375" style="489" customWidth="1"/>
    <col min="6921" max="6921" width="5.875" style="489" customWidth="1"/>
    <col min="6922" max="6922" width="9.625" style="489" customWidth="1"/>
    <col min="6923" max="6923" width="11.5" style="489" customWidth="1"/>
    <col min="6924" max="6925" width="8.375" style="489" customWidth="1"/>
    <col min="6926" max="6926" width="5.25" style="489" customWidth="1"/>
    <col min="6927" max="6927" width="6.875" style="489" customWidth="1"/>
    <col min="6928" max="6929" width="10.875" style="489" customWidth="1"/>
    <col min="6930" max="6931" width="7.75" style="489" customWidth="1"/>
    <col min="6932" max="6932" width="7.125" style="489" customWidth="1"/>
    <col min="6933" max="6933" width="8.375" style="489" customWidth="1"/>
    <col min="6934" max="6934" width="11.875" style="489" bestFit="1" customWidth="1"/>
    <col min="6935" max="6935" width="9.625" style="489" customWidth="1"/>
    <col min="6936" max="6936" width="8.375" style="489" customWidth="1"/>
    <col min="6937" max="7168" width="13.375" style="489"/>
    <col min="7169" max="7169" width="4.625" style="489" customWidth="1"/>
    <col min="7170" max="7170" width="7.125" style="489" customWidth="1"/>
    <col min="7171" max="7171" width="12.125" style="489" customWidth="1"/>
    <col min="7172" max="7175" width="5.875" style="489" customWidth="1"/>
    <col min="7176" max="7176" width="8.375" style="489" customWidth="1"/>
    <col min="7177" max="7177" width="5.875" style="489" customWidth="1"/>
    <col min="7178" max="7178" width="9.625" style="489" customWidth="1"/>
    <col min="7179" max="7179" width="11.5" style="489" customWidth="1"/>
    <col min="7180" max="7181" width="8.375" style="489" customWidth="1"/>
    <col min="7182" max="7182" width="5.25" style="489" customWidth="1"/>
    <col min="7183" max="7183" width="6.875" style="489" customWidth="1"/>
    <col min="7184" max="7185" width="10.875" style="489" customWidth="1"/>
    <col min="7186" max="7187" width="7.75" style="489" customWidth="1"/>
    <col min="7188" max="7188" width="7.125" style="489" customWidth="1"/>
    <col min="7189" max="7189" width="8.375" style="489" customWidth="1"/>
    <col min="7190" max="7190" width="11.875" style="489" bestFit="1" customWidth="1"/>
    <col min="7191" max="7191" width="9.625" style="489" customWidth="1"/>
    <col min="7192" max="7192" width="8.375" style="489" customWidth="1"/>
    <col min="7193" max="7424" width="13.375" style="489"/>
    <col min="7425" max="7425" width="4.625" style="489" customWidth="1"/>
    <col min="7426" max="7426" width="7.125" style="489" customWidth="1"/>
    <col min="7427" max="7427" width="12.125" style="489" customWidth="1"/>
    <col min="7428" max="7431" width="5.875" style="489" customWidth="1"/>
    <col min="7432" max="7432" width="8.375" style="489" customWidth="1"/>
    <col min="7433" max="7433" width="5.875" style="489" customWidth="1"/>
    <col min="7434" max="7434" width="9.625" style="489" customWidth="1"/>
    <col min="7435" max="7435" width="11.5" style="489" customWidth="1"/>
    <col min="7436" max="7437" width="8.375" style="489" customWidth="1"/>
    <col min="7438" max="7438" width="5.25" style="489" customWidth="1"/>
    <col min="7439" max="7439" width="6.875" style="489" customWidth="1"/>
    <col min="7440" max="7441" width="10.875" style="489" customWidth="1"/>
    <col min="7442" max="7443" width="7.75" style="489" customWidth="1"/>
    <col min="7444" max="7444" width="7.125" style="489" customWidth="1"/>
    <col min="7445" max="7445" width="8.375" style="489" customWidth="1"/>
    <col min="7446" max="7446" width="11.875" style="489" bestFit="1" customWidth="1"/>
    <col min="7447" max="7447" width="9.625" style="489" customWidth="1"/>
    <col min="7448" max="7448" width="8.375" style="489" customWidth="1"/>
    <col min="7449" max="7680" width="13.375" style="489"/>
    <col min="7681" max="7681" width="4.625" style="489" customWidth="1"/>
    <col min="7682" max="7682" width="7.125" style="489" customWidth="1"/>
    <col min="7683" max="7683" width="12.125" style="489" customWidth="1"/>
    <col min="7684" max="7687" width="5.875" style="489" customWidth="1"/>
    <col min="7688" max="7688" width="8.375" style="489" customWidth="1"/>
    <col min="7689" max="7689" width="5.875" style="489" customWidth="1"/>
    <col min="7690" max="7690" width="9.625" style="489" customWidth="1"/>
    <col min="7691" max="7691" width="11.5" style="489" customWidth="1"/>
    <col min="7692" max="7693" width="8.375" style="489" customWidth="1"/>
    <col min="7694" max="7694" width="5.25" style="489" customWidth="1"/>
    <col min="7695" max="7695" width="6.875" style="489" customWidth="1"/>
    <col min="7696" max="7697" width="10.875" style="489" customWidth="1"/>
    <col min="7698" max="7699" width="7.75" style="489" customWidth="1"/>
    <col min="7700" max="7700" width="7.125" style="489" customWidth="1"/>
    <col min="7701" max="7701" width="8.375" style="489" customWidth="1"/>
    <col min="7702" max="7702" width="11.875" style="489" bestFit="1" customWidth="1"/>
    <col min="7703" max="7703" width="9.625" style="489" customWidth="1"/>
    <col min="7704" max="7704" width="8.375" style="489" customWidth="1"/>
    <col min="7705" max="7936" width="13.375" style="489"/>
    <col min="7937" max="7937" width="4.625" style="489" customWidth="1"/>
    <col min="7938" max="7938" width="7.125" style="489" customWidth="1"/>
    <col min="7939" max="7939" width="12.125" style="489" customWidth="1"/>
    <col min="7940" max="7943" width="5.875" style="489" customWidth="1"/>
    <col min="7944" max="7944" width="8.375" style="489" customWidth="1"/>
    <col min="7945" max="7945" width="5.875" style="489" customWidth="1"/>
    <col min="7946" max="7946" width="9.625" style="489" customWidth="1"/>
    <col min="7947" max="7947" width="11.5" style="489" customWidth="1"/>
    <col min="7948" max="7949" width="8.375" style="489" customWidth="1"/>
    <col min="7950" max="7950" width="5.25" style="489" customWidth="1"/>
    <col min="7951" max="7951" width="6.875" style="489" customWidth="1"/>
    <col min="7952" max="7953" width="10.875" style="489" customWidth="1"/>
    <col min="7954" max="7955" width="7.75" style="489" customWidth="1"/>
    <col min="7956" max="7956" width="7.125" style="489" customWidth="1"/>
    <col min="7957" max="7957" width="8.375" style="489" customWidth="1"/>
    <col min="7958" max="7958" width="11.875" style="489" bestFit="1" customWidth="1"/>
    <col min="7959" max="7959" width="9.625" style="489" customWidth="1"/>
    <col min="7960" max="7960" width="8.375" style="489" customWidth="1"/>
    <col min="7961" max="8192" width="13.375" style="489"/>
    <col min="8193" max="8193" width="4.625" style="489" customWidth="1"/>
    <col min="8194" max="8194" width="7.125" style="489" customWidth="1"/>
    <col min="8195" max="8195" width="12.125" style="489" customWidth="1"/>
    <col min="8196" max="8199" width="5.875" style="489" customWidth="1"/>
    <col min="8200" max="8200" width="8.375" style="489" customWidth="1"/>
    <col min="8201" max="8201" width="5.875" style="489" customWidth="1"/>
    <col min="8202" max="8202" width="9.625" style="489" customWidth="1"/>
    <col min="8203" max="8203" width="11.5" style="489" customWidth="1"/>
    <col min="8204" max="8205" width="8.375" style="489" customWidth="1"/>
    <col min="8206" max="8206" width="5.25" style="489" customWidth="1"/>
    <col min="8207" max="8207" width="6.875" style="489" customWidth="1"/>
    <col min="8208" max="8209" width="10.875" style="489" customWidth="1"/>
    <col min="8210" max="8211" width="7.75" style="489" customWidth="1"/>
    <col min="8212" max="8212" width="7.125" style="489" customWidth="1"/>
    <col min="8213" max="8213" width="8.375" style="489" customWidth="1"/>
    <col min="8214" max="8214" width="11.875" style="489" bestFit="1" customWidth="1"/>
    <col min="8215" max="8215" width="9.625" style="489" customWidth="1"/>
    <col min="8216" max="8216" width="8.375" style="489" customWidth="1"/>
    <col min="8217" max="8448" width="13.375" style="489"/>
    <col min="8449" max="8449" width="4.625" style="489" customWidth="1"/>
    <col min="8450" max="8450" width="7.125" style="489" customWidth="1"/>
    <col min="8451" max="8451" width="12.125" style="489" customWidth="1"/>
    <col min="8452" max="8455" width="5.875" style="489" customWidth="1"/>
    <col min="8456" max="8456" width="8.375" style="489" customWidth="1"/>
    <col min="8457" max="8457" width="5.875" style="489" customWidth="1"/>
    <col min="8458" max="8458" width="9.625" style="489" customWidth="1"/>
    <col min="8459" max="8459" width="11.5" style="489" customWidth="1"/>
    <col min="8460" max="8461" width="8.375" style="489" customWidth="1"/>
    <col min="8462" max="8462" width="5.25" style="489" customWidth="1"/>
    <col min="8463" max="8463" width="6.875" style="489" customWidth="1"/>
    <col min="8464" max="8465" width="10.875" style="489" customWidth="1"/>
    <col min="8466" max="8467" width="7.75" style="489" customWidth="1"/>
    <col min="8468" max="8468" width="7.125" style="489" customWidth="1"/>
    <col min="8469" max="8469" width="8.375" style="489" customWidth="1"/>
    <col min="8470" max="8470" width="11.875" style="489" bestFit="1" customWidth="1"/>
    <col min="8471" max="8471" width="9.625" style="489" customWidth="1"/>
    <col min="8472" max="8472" width="8.375" style="489" customWidth="1"/>
    <col min="8473" max="8704" width="13.375" style="489"/>
    <col min="8705" max="8705" width="4.625" style="489" customWidth="1"/>
    <col min="8706" max="8706" width="7.125" style="489" customWidth="1"/>
    <col min="8707" max="8707" width="12.125" style="489" customWidth="1"/>
    <col min="8708" max="8711" width="5.875" style="489" customWidth="1"/>
    <col min="8712" max="8712" width="8.375" style="489" customWidth="1"/>
    <col min="8713" max="8713" width="5.875" style="489" customWidth="1"/>
    <col min="8714" max="8714" width="9.625" style="489" customWidth="1"/>
    <col min="8715" max="8715" width="11.5" style="489" customWidth="1"/>
    <col min="8716" max="8717" width="8.375" style="489" customWidth="1"/>
    <col min="8718" max="8718" width="5.25" style="489" customWidth="1"/>
    <col min="8719" max="8719" width="6.875" style="489" customWidth="1"/>
    <col min="8720" max="8721" width="10.875" style="489" customWidth="1"/>
    <col min="8722" max="8723" width="7.75" style="489" customWidth="1"/>
    <col min="8724" max="8724" width="7.125" style="489" customWidth="1"/>
    <col min="8725" max="8725" width="8.375" style="489" customWidth="1"/>
    <col min="8726" max="8726" width="11.875" style="489" bestFit="1" customWidth="1"/>
    <col min="8727" max="8727" width="9.625" style="489" customWidth="1"/>
    <col min="8728" max="8728" width="8.375" style="489" customWidth="1"/>
    <col min="8729" max="8960" width="13.375" style="489"/>
    <col min="8961" max="8961" width="4.625" style="489" customWidth="1"/>
    <col min="8962" max="8962" width="7.125" style="489" customWidth="1"/>
    <col min="8963" max="8963" width="12.125" style="489" customWidth="1"/>
    <col min="8964" max="8967" width="5.875" style="489" customWidth="1"/>
    <col min="8968" max="8968" width="8.375" style="489" customWidth="1"/>
    <col min="8969" max="8969" width="5.875" style="489" customWidth="1"/>
    <col min="8970" max="8970" width="9.625" style="489" customWidth="1"/>
    <col min="8971" max="8971" width="11.5" style="489" customWidth="1"/>
    <col min="8972" max="8973" width="8.375" style="489" customWidth="1"/>
    <col min="8974" max="8974" width="5.25" style="489" customWidth="1"/>
    <col min="8975" max="8975" width="6.875" style="489" customWidth="1"/>
    <col min="8976" max="8977" width="10.875" style="489" customWidth="1"/>
    <col min="8978" max="8979" width="7.75" style="489" customWidth="1"/>
    <col min="8980" max="8980" width="7.125" style="489" customWidth="1"/>
    <col min="8981" max="8981" width="8.375" style="489" customWidth="1"/>
    <col min="8982" max="8982" width="11.875" style="489" bestFit="1" customWidth="1"/>
    <col min="8983" max="8983" width="9.625" style="489" customWidth="1"/>
    <col min="8984" max="8984" width="8.375" style="489" customWidth="1"/>
    <col min="8985" max="9216" width="13.375" style="489"/>
    <col min="9217" max="9217" width="4.625" style="489" customWidth="1"/>
    <col min="9218" max="9218" width="7.125" style="489" customWidth="1"/>
    <col min="9219" max="9219" width="12.125" style="489" customWidth="1"/>
    <col min="9220" max="9223" width="5.875" style="489" customWidth="1"/>
    <col min="9224" max="9224" width="8.375" style="489" customWidth="1"/>
    <col min="9225" max="9225" width="5.875" style="489" customWidth="1"/>
    <col min="9226" max="9226" width="9.625" style="489" customWidth="1"/>
    <col min="9227" max="9227" width="11.5" style="489" customWidth="1"/>
    <col min="9228" max="9229" width="8.375" style="489" customWidth="1"/>
    <col min="9230" max="9230" width="5.25" style="489" customWidth="1"/>
    <col min="9231" max="9231" width="6.875" style="489" customWidth="1"/>
    <col min="9232" max="9233" width="10.875" style="489" customWidth="1"/>
    <col min="9234" max="9235" width="7.75" style="489" customWidth="1"/>
    <col min="9236" max="9236" width="7.125" style="489" customWidth="1"/>
    <col min="9237" max="9237" width="8.375" style="489" customWidth="1"/>
    <col min="9238" max="9238" width="11.875" style="489" bestFit="1" customWidth="1"/>
    <col min="9239" max="9239" width="9.625" style="489" customWidth="1"/>
    <col min="9240" max="9240" width="8.375" style="489" customWidth="1"/>
    <col min="9241" max="9472" width="13.375" style="489"/>
    <col min="9473" max="9473" width="4.625" style="489" customWidth="1"/>
    <col min="9474" max="9474" width="7.125" style="489" customWidth="1"/>
    <col min="9475" max="9475" width="12.125" style="489" customWidth="1"/>
    <col min="9476" max="9479" width="5.875" style="489" customWidth="1"/>
    <col min="9480" max="9480" width="8.375" style="489" customWidth="1"/>
    <col min="9481" max="9481" width="5.875" style="489" customWidth="1"/>
    <col min="9482" max="9482" width="9.625" style="489" customWidth="1"/>
    <col min="9483" max="9483" width="11.5" style="489" customWidth="1"/>
    <col min="9484" max="9485" width="8.375" style="489" customWidth="1"/>
    <col min="9486" max="9486" width="5.25" style="489" customWidth="1"/>
    <col min="9487" max="9487" width="6.875" style="489" customWidth="1"/>
    <col min="9488" max="9489" width="10.875" style="489" customWidth="1"/>
    <col min="9490" max="9491" width="7.75" style="489" customWidth="1"/>
    <col min="9492" max="9492" width="7.125" style="489" customWidth="1"/>
    <col min="9493" max="9493" width="8.375" style="489" customWidth="1"/>
    <col min="9494" max="9494" width="11.875" style="489" bestFit="1" customWidth="1"/>
    <col min="9495" max="9495" width="9.625" style="489" customWidth="1"/>
    <col min="9496" max="9496" width="8.375" style="489" customWidth="1"/>
    <col min="9497" max="9728" width="13.375" style="489"/>
    <col min="9729" max="9729" width="4.625" style="489" customWidth="1"/>
    <col min="9730" max="9730" width="7.125" style="489" customWidth="1"/>
    <col min="9731" max="9731" width="12.125" style="489" customWidth="1"/>
    <col min="9732" max="9735" width="5.875" style="489" customWidth="1"/>
    <col min="9736" max="9736" width="8.375" style="489" customWidth="1"/>
    <col min="9737" max="9737" width="5.875" style="489" customWidth="1"/>
    <col min="9738" max="9738" width="9.625" style="489" customWidth="1"/>
    <col min="9739" max="9739" width="11.5" style="489" customWidth="1"/>
    <col min="9740" max="9741" width="8.375" style="489" customWidth="1"/>
    <col min="9742" max="9742" width="5.25" style="489" customWidth="1"/>
    <col min="9743" max="9743" width="6.875" style="489" customWidth="1"/>
    <col min="9744" max="9745" width="10.875" style="489" customWidth="1"/>
    <col min="9746" max="9747" width="7.75" style="489" customWidth="1"/>
    <col min="9748" max="9748" width="7.125" style="489" customWidth="1"/>
    <col min="9749" max="9749" width="8.375" style="489" customWidth="1"/>
    <col min="9750" max="9750" width="11.875" style="489" bestFit="1" customWidth="1"/>
    <col min="9751" max="9751" width="9.625" style="489" customWidth="1"/>
    <col min="9752" max="9752" width="8.375" style="489" customWidth="1"/>
    <col min="9753" max="9984" width="13.375" style="489"/>
    <col min="9985" max="9985" width="4.625" style="489" customWidth="1"/>
    <col min="9986" max="9986" width="7.125" style="489" customWidth="1"/>
    <col min="9987" max="9987" width="12.125" style="489" customWidth="1"/>
    <col min="9988" max="9991" width="5.875" style="489" customWidth="1"/>
    <col min="9992" max="9992" width="8.375" style="489" customWidth="1"/>
    <col min="9993" max="9993" width="5.875" style="489" customWidth="1"/>
    <col min="9994" max="9994" width="9.625" style="489" customWidth="1"/>
    <col min="9995" max="9995" width="11.5" style="489" customWidth="1"/>
    <col min="9996" max="9997" width="8.375" style="489" customWidth="1"/>
    <col min="9998" max="9998" width="5.25" style="489" customWidth="1"/>
    <col min="9999" max="9999" width="6.875" style="489" customWidth="1"/>
    <col min="10000" max="10001" width="10.875" style="489" customWidth="1"/>
    <col min="10002" max="10003" width="7.75" style="489" customWidth="1"/>
    <col min="10004" max="10004" width="7.125" style="489" customWidth="1"/>
    <col min="10005" max="10005" width="8.375" style="489" customWidth="1"/>
    <col min="10006" max="10006" width="11.875" style="489" bestFit="1" customWidth="1"/>
    <col min="10007" max="10007" width="9.625" style="489" customWidth="1"/>
    <col min="10008" max="10008" width="8.375" style="489" customWidth="1"/>
    <col min="10009" max="10240" width="13.375" style="489"/>
    <col min="10241" max="10241" width="4.625" style="489" customWidth="1"/>
    <col min="10242" max="10242" width="7.125" style="489" customWidth="1"/>
    <col min="10243" max="10243" width="12.125" style="489" customWidth="1"/>
    <col min="10244" max="10247" width="5.875" style="489" customWidth="1"/>
    <col min="10248" max="10248" width="8.375" style="489" customWidth="1"/>
    <col min="10249" max="10249" width="5.875" style="489" customWidth="1"/>
    <col min="10250" max="10250" width="9.625" style="489" customWidth="1"/>
    <col min="10251" max="10251" width="11.5" style="489" customWidth="1"/>
    <col min="10252" max="10253" width="8.375" style="489" customWidth="1"/>
    <col min="10254" max="10254" width="5.25" style="489" customWidth="1"/>
    <col min="10255" max="10255" width="6.875" style="489" customWidth="1"/>
    <col min="10256" max="10257" width="10.875" style="489" customWidth="1"/>
    <col min="10258" max="10259" width="7.75" style="489" customWidth="1"/>
    <col min="10260" max="10260" width="7.125" style="489" customWidth="1"/>
    <col min="10261" max="10261" width="8.375" style="489" customWidth="1"/>
    <col min="10262" max="10262" width="11.875" style="489" bestFit="1" customWidth="1"/>
    <col min="10263" max="10263" width="9.625" style="489" customWidth="1"/>
    <col min="10264" max="10264" width="8.375" style="489" customWidth="1"/>
    <col min="10265" max="10496" width="13.375" style="489"/>
    <col min="10497" max="10497" width="4.625" style="489" customWidth="1"/>
    <col min="10498" max="10498" width="7.125" style="489" customWidth="1"/>
    <col min="10499" max="10499" width="12.125" style="489" customWidth="1"/>
    <col min="10500" max="10503" width="5.875" style="489" customWidth="1"/>
    <col min="10504" max="10504" width="8.375" style="489" customWidth="1"/>
    <col min="10505" max="10505" width="5.875" style="489" customWidth="1"/>
    <col min="10506" max="10506" width="9.625" style="489" customWidth="1"/>
    <col min="10507" max="10507" width="11.5" style="489" customWidth="1"/>
    <col min="10508" max="10509" width="8.375" style="489" customWidth="1"/>
    <col min="10510" max="10510" width="5.25" style="489" customWidth="1"/>
    <col min="10511" max="10511" width="6.875" style="489" customWidth="1"/>
    <col min="10512" max="10513" width="10.875" style="489" customWidth="1"/>
    <col min="10514" max="10515" width="7.75" style="489" customWidth="1"/>
    <col min="10516" max="10516" width="7.125" style="489" customWidth="1"/>
    <col min="10517" max="10517" width="8.375" style="489" customWidth="1"/>
    <col min="10518" max="10518" width="11.875" style="489" bestFit="1" customWidth="1"/>
    <col min="10519" max="10519" width="9.625" style="489" customWidth="1"/>
    <col min="10520" max="10520" width="8.375" style="489" customWidth="1"/>
    <col min="10521" max="10752" width="13.375" style="489"/>
    <col min="10753" max="10753" width="4.625" style="489" customWidth="1"/>
    <col min="10754" max="10754" width="7.125" style="489" customWidth="1"/>
    <col min="10755" max="10755" width="12.125" style="489" customWidth="1"/>
    <col min="10756" max="10759" width="5.875" style="489" customWidth="1"/>
    <col min="10760" max="10760" width="8.375" style="489" customWidth="1"/>
    <col min="10761" max="10761" width="5.875" style="489" customWidth="1"/>
    <col min="10762" max="10762" width="9.625" style="489" customWidth="1"/>
    <col min="10763" max="10763" width="11.5" style="489" customWidth="1"/>
    <col min="10764" max="10765" width="8.375" style="489" customWidth="1"/>
    <col min="10766" max="10766" width="5.25" style="489" customWidth="1"/>
    <col min="10767" max="10767" width="6.875" style="489" customWidth="1"/>
    <col min="10768" max="10769" width="10.875" style="489" customWidth="1"/>
    <col min="10770" max="10771" width="7.75" style="489" customWidth="1"/>
    <col min="10772" max="10772" width="7.125" style="489" customWidth="1"/>
    <col min="10773" max="10773" width="8.375" style="489" customWidth="1"/>
    <col min="10774" max="10774" width="11.875" style="489" bestFit="1" customWidth="1"/>
    <col min="10775" max="10775" width="9.625" style="489" customWidth="1"/>
    <col min="10776" max="10776" width="8.375" style="489" customWidth="1"/>
    <col min="10777" max="11008" width="13.375" style="489"/>
    <col min="11009" max="11009" width="4.625" style="489" customWidth="1"/>
    <col min="11010" max="11010" width="7.125" style="489" customWidth="1"/>
    <col min="11011" max="11011" width="12.125" style="489" customWidth="1"/>
    <col min="11012" max="11015" width="5.875" style="489" customWidth="1"/>
    <col min="11016" max="11016" width="8.375" style="489" customWidth="1"/>
    <col min="11017" max="11017" width="5.875" style="489" customWidth="1"/>
    <col min="11018" max="11018" width="9.625" style="489" customWidth="1"/>
    <col min="11019" max="11019" width="11.5" style="489" customWidth="1"/>
    <col min="11020" max="11021" width="8.375" style="489" customWidth="1"/>
    <col min="11022" max="11022" width="5.25" style="489" customWidth="1"/>
    <col min="11023" max="11023" width="6.875" style="489" customWidth="1"/>
    <col min="11024" max="11025" width="10.875" style="489" customWidth="1"/>
    <col min="11026" max="11027" width="7.75" style="489" customWidth="1"/>
    <col min="11028" max="11028" width="7.125" style="489" customWidth="1"/>
    <col min="11029" max="11029" width="8.375" style="489" customWidth="1"/>
    <col min="11030" max="11030" width="11.875" style="489" bestFit="1" customWidth="1"/>
    <col min="11031" max="11031" width="9.625" style="489" customWidth="1"/>
    <col min="11032" max="11032" width="8.375" style="489" customWidth="1"/>
    <col min="11033" max="11264" width="13.375" style="489"/>
    <col min="11265" max="11265" width="4.625" style="489" customWidth="1"/>
    <col min="11266" max="11266" width="7.125" style="489" customWidth="1"/>
    <col min="11267" max="11267" width="12.125" style="489" customWidth="1"/>
    <col min="11268" max="11271" width="5.875" style="489" customWidth="1"/>
    <col min="11272" max="11272" width="8.375" style="489" customWidth="1"/>
    <col min="11273" max="11273" width="5.875" style="489" customWidth="1"/>
    <col min="11274" max="11274" width="9.625" style="489" customWidth="1"/>
    <col min="11275" max="11275" width="11.5" style="489" customWidth="1"/>
    <col min="11276" max="11277" width="8.375" style="489" customWidth="1"/>
    <col min="11278" max="11278" width="5.25" style="489" customWidth="1"/>
    <col min="11279" max="11279" width="6.875" style="489" customWidth="1"/>
    <col min="11280" max="11281" width="10.875" style="489" customWidth="1"/>
    <col min="11282" max="11283" width="7.75" style="489" customWidth="1"/>
    <col min="11284" max="11284" width="7.125" style="489" customWidth="1"/>
    <col min="11285" max="11285" width="8.375" style="489" customWidth="1"/>
    <col min="11286" max="11286" width="11.875" style="489" bestFit="1" customWidth="1"/>
    <col min="11287" max="11287" width="9.625" style="489" customWidth="1"/>
    <col min="11288" max="11288" width="8.375" style="489" customWidth="1"/>
    <col min="11289" max="11520" width="13.375" style="489"/>
    <col min="11521" max="11521" width="4.625" style="489" customWidth="1"/>
    <col min="11522" max="11522" width="7.125" style="489" customWidth="1"/>
    <col min="11523" max="11523" width="12.125" style="489" customWidth="1"/>
    <col min="11524" max="11527" width="5.875" style="489" customWidth="1"/>
    <col min="11528" max="11528" width="8.375" style="489" customWidth="1"/>
    <col min="11529" max="11529" width="5.875" style="489" customWidth="1"/>
    <col min="11530" max="11530" width="9.625" style="489" customWidth="1"/>
    <col min="11531" max="11531" width="11.5" style="489" customWidth="1"/>
    <col min="11532" max="11533" width="8.375" style="489" customWidth="1"/>
    <col min="11534" max="11534" width="5.25" style="489" customWidth="1"/>
    <col min="11535" max="11535" width="6.875" style="489" customWidth="1"/>
    <col min="11536" max="11537" width="10.875" style="489" customWidth="1"/>
    <col min="11538" max="11539" width="7.75" style="489" customWidth="1"/>
    <col min="11540" max="11540" width="7.125" style="489" customWidth="1"/>
    <col min="11541" max="11541" width="8.375" style="489" customWidth="1"/>
    <col min="11542" max="11542" width="11.875" style="489" bestFit="1" customWidth="1"/>
    <col min="11543" max="11543" width="9.625" style="489" customWidth="1"/>
    <col min="11544" max="11544" width="8.375" style="489" customWidth="1"/>
    <col min="11545" max="11776" width="13.375" style="489"/>
    <col min="11777" max="11777" width="4.625" style="489" customWidth="1"/>
    <col min="11778" max="11778" width="7.125" style="489" customWidth="1"/>
    <col min="11779" max="11779" width="12.125" style="489" customWidth="1"/>
    <col min="11780" max="11783" width="5.875" style="489" customWidth="1"/>
    <col min="11784" max="11784" width="8.375" style="489" customWidth="1"/>
    <col min="11785" max="11785" width="5.875" style="489" customWidth="1"/>
    <col min="11786" max="11786" width="9.625" style="489" customWidth="1"/>
    <col min="11787" max="11787" width="11.5" style="489" customWidth="1"/>
    <col min="11788" max="11789" width="8.375" style="489" customWidth="1"/>
    <col min="11790" max="11790" width="5.25" style="489" customWidth="1"/>
    <col min="11791" max="11791" width="6.875" style="489" customWidth="1"/>
    <col min="11792" max="11793" width="10.875" style="489" customWidth="1"/>
    <col min="11794" max="11795" width="7.75" style="489" customWidth="1"/>
    <col min="11796" max="11796" width="7.125" style="489" customWidth="1"/>
    <col min="11797" max="11797" width="8.375" style="489" customWidth="1"/>
    <col min="11798" max="11798" width="11.875" style="489" bestFit="1" customWidth="1"/>
    <col min="11799" max="11799" width="9.625" style="489" customWidth="1"/>
    <col min="11800" max="11800" width="8.375" style="489" customWidth="1"/>
    <col min="11801" max="12032" width="13.375" style="489"/>
    <col min="12033" max="12033" width="4.625" style="489" customWidth="1"/>
    <col min="12034" max="12034" width="7.125" style="489" customWidth="1"/>
    <col min="12035" max="12035" width="12.125" style="489" customWidth="1"/>
    <col min="12036" max="12039" width="5.875" style="489" customWidth="1"/>
    <col min="12040" max="12040" width="8.375" style="489" customWidth="1"/>
    <col min="12041" max="12041" width="5.875" style="489" customWidth="1"/>
    <col min="12042" max="12042" width="9.625" style="489" customWidth="1"/>
    <col min="12043" max="12043" width="11.5" style="489" customWidth="1"/>
    <col min="12044" max="12045" width="8.375" style="489" customWidth="1"/>
    <col min="12046" max="12046" width="5.25" style="489" customWidth="1"/>
    <col min="12047" max="12047" width="6.875" style="489" customWidth="1"/>
    <col min="12048" max="12049" width="10.875" style="489" customWidth="1"/>
    <col min="12050" max="12051" width="7.75" style="489" customWidth="1"/>
    <col min="12052" max="12052" width="7.125" style="489" customWidth="1"/>
    <col min="12053" max="12053" width="8.375" style="489" customWidth="1"/>
    <col min="12054" max="12054" width="11.875" style="489" bestFit="1" customWidth="1"/>
    <col min="12055" max="12055" width="9.625" style="489" customWidth="1"/>
    <col min="12056" max="12056" width="8.375" style="489" customWidth="1"/>
    <col min="12057" max="12288" width="13.375" style="489"/>
    <col min="12289" max="12289" width="4.625" style="489" customWidth="1"/>
    <col min="12290" max="12290" width="7.125" style="489" customWidth="1"/>
    <col min="12291" max="12291" width="12.125" style="489" customWidth="1"/>
    <col min="12292" max="12295" width="5.875" style="489" customWidth="1"/>
    <col min="12296" max="12296" width="8.375" style="489" customWidth="1"/>
    <col min="12297" max="12297" width="5.875" style="489" customWidth="1"/>
    <col min="12298" max="12298" width="9.625" style="489" customWidth="1"/>
    <col min="12299" max="12299" width="11.5" style="489" customWidth="1"/>
    <col min="12300" max="12301" width="8.375" style="489" customWidth="1"/>
    <col min="12302" max="12302" width="5.25" style="489" customWidth="1"/>
    <col min="12303" max="12303" width="6.875" style="489" customWidth="1"/>
    <col min="12304" max="12305" width="10.875" style="489" customWidth="1"/>
    <col min="12306" max="12307" width="7.75" style="489" customWidth="1"/>
    <col min="12308" max="12308" width="7.125" style="489" customWidth="1"/>
    <col min="12309" max="12309" width="8.375" style="489" customWidth="1"/>
    <col min="12310" max="12310" width="11.875" style="489" bestFit="1" customWidth="1"/>
    <col min="12311" max="12311" width="9.625" style="489" customWidth="1"/>
    <col min="12312" max="12312" width="8.375" style="489" customWidth="1"/>
    <col min="12313" max="12544" width="13.375" style="489"/>
    <col min="12545" max="12545" width="4.625" style="489" customWidth="1"/>
    <col min="12546" max="12546" width="7.125" style="489" customWidth="1"/>
    <col min="12547" max="12547" width="12.125" style="489" customWidth="1"/>
    <col min="12548" max="12551" width="5.875" style="489" customWidth="1"/>
    <col min="12552" max="12552" width="8.375" style="489" customWidth="1"/>
    <col min="12553" max="12553" width="5.875" style="489" customWidth="1"/>
    <col min="12554" max="12554" width="9.625" style="489" customWidth="1"/>
    <col min="12555" max="12555" width="11.5" style="489" customWidth="1"/>
    <col min="12556" max="12557" width="8.375" style="489" customWidth="1"/>
    <col min="12558" max="12558" width="5.25" style="489" customWidth="1"/>
    <col min="12559" max="12559" width="6.875" style="489" customWidth="1"/>
    <col min="12560" max="12561" width="10.875" style="489" customWidth="1"/>
    <col min="12562" max="12563" width="7.75" style="489" customWidth="1"/>
    <col min="12564" max="12564" width="7.125" style="489" customWidth="1"/>
    <col min="12565" max="12565" width="8.375" style="489" customWidth="1"/>
    <col min="12566" max="12566" width="11.875" style="489" bestFit="1" customWidth="1"/>
    <col min="12567" max="12567" width="9.625" style="489" customWidth="1"/>
    <col min="12568" max="12568" width="8.375" style="489" customWidth="1"/>
    <col min="12569" max="12800" width="13.375" style="489"/>
    <col min="12801" max="12801" width="4.625" style="489" customWidth="1"/>
    <col min="12802" max="12802" width="7.125" style="489" customWidth="1"/>
    <col min="12803" max="12803" width="12.125" style="489" customWidth="1"/>
    <col min="12804" max="12807" width="5.875" style="489" customWidth="1"/>
    <col min="12808" max="12808" width="8.375" style="489" customWidth="1"/>
    <col min="12809" max="12809" width="5.875" style="489" customWidth="1"/>
    <col min="12810" max="12810" width="9.625" style="489" customWidth="1"/>
    <col min="12811" max="12811" width="11.5" style="489" customWidth="1"/>
    <col min="12812" max="12813" width="8.375" style="489" customWidth="1"/>
    <col min="12814" max="12814" width="5.25" style="489" customWidth="1"/>
    <col min="12815" max="12815" width="6.875" style="489" customWidth="1"/>
    <col min="12816" max="12817" width="10.875" style="489" customWidth="1"/>
    <col min="12818" max="12819" width="7.75" style="489" customWidth="1"/>
    <col min="12820" max="12820" width="7.125" style="489" customWidth="1"/>
    <col min="12821" max="12821" width="8.375" style="489" customWidth="1"/>
    <col min="12822" max="12822" width="11.875" style="489" bestFit="1" customWidth="1"/>
    <col min="12823" max="12823" width="9.625" style="489" customWidth="1"/>
    <col min="12824" max="12824" width="8.375" style="489" customWidth="1"/>
    <col min="12825" max="13056" width="13.375" style="489"/>
    <col min="13057" max="13057" width="4.625" style="489" customWidth="1"/>
    <col min="13058" max="13058" width="7.125" style="489" customWidth="1"/>
    <col min="13059" max="13059" width="12.125" style="489" customWidth="1"/>
    <col min="13060" max="13063" width="5.875" style="489" customWidth="1"/>
    <col min="13064" max="13064" width="8.375" style="489" customWidth="1"/>
    <col min="13065" max="13065" width="5.875" style="489" customWidth="1"/>
    <col min="13066" max="13066" width="9.625" style="489" customWidth="1"/>
    <col min="13067" max="13067" width="11.5" style="489" customWidth="1"/>
    <col min="13068" max="13069" width="8.375" style="489" customWidth="1"/>
    <col min="13070" max="13070" width="5.25" style="489" customWidth="1"/>
    <col min="13071" max="13071" width="6.875" style="489" customWidth="1"/>
    <col min="13072" max="13073" width="10.875" style="489" customWidth="1"/>
    <col min="13074" max="13075" width="7.75" style="489" customWidth="1"/>
    <col min="13076" max="13076" width="7.125" style="489" customWidth="1"/>
    <col min="13077" max="13077" width="8.375" style="489" customWidth="1"/>
    <col min="13078" max="13078" width="11.875" style="489" bestFit="1" customWidth="1"/>
    <col min="13079" max="13079" width="9.625" style="489" customWidth="1"/>
    <col min="13080" max="13080" width="8.375" style="489" customWidth="1"/>
    <col min="13081" max="13312" width="13.375" style="489"/>
    <col min="13313" max="13313" width="4.625" style="489" customWidth="1"/>
    <col min="13314" max="13314" width="7.125" style="489" customWidth="1"/>
    <col min="13315" max="13315" width="12.125" style="489" customWidth="1"/>
    <col min="13316" max="13319" width="5.875" style="489" customWidth="1"/>
    <col min="13320" max="13320" width="8.375" style="489" customWidth="1"/>
    <col min="13321" max="13321" width="5.875" style="489" customWidth="1"/>
    <col min="13322" max="13322" width="9.625" style="489" customWidth="1"/>
    <col min="13323" max="13323" width="11.5" style="489" customWidth="1"/>
    <col min="13324" max="13325" width="8.375" style="489" customWidth="1"/>
    <col min="13326" max="13326" width="5.25" style="489" customWidth="1"/>
    <col min="13327" max="13327" width="6.875" style="489" customWidth="1"/>
    <col min="13328" max="13329" width="10.875" style="489" customWidth="1"/>
    <col min="13330" max="13331" width="7.75" style="489" customWidth="1"/>
    <col min="13332" max="13332" width="7.125" style="489" customWidth="1"/>
    <col min="13333" max="13333" width="8.375" style="489" customWidth="1"/>
    <col min="13334" max="13334" width="11.875" style="489" bestFit="1" customWidth="1"/>
    <col min="13335" max="13335" width="9.625" style="489" customWidth="1"/>
    <col min="13336" max="13336" width="8.375" style="489" customWidth="1"/>
    <col min="13337" max="13568" width="13.375" style="489"/>
    <col min="13569" max="13569" width="4.625" style="489" customWidth="1"/>
    <col min="13570" max="13570" width="7.125" style="489" customWidth="1"/>
    <col min="13571" max="13571" width="12.125" style="489" customWidth="1"/>
    <col min="13572" max="13575" width="5.875" style="489" customWidth="1"/>
    <col min="13576" max="13576" width="8.375" style="489" customWidth="1"/>
    <col min="13577" max="13577" width="5.875" style="489" customWidth="1"/>
    <col min="13578" max="13578" width="9.625" style="489" customWidth="1"/>
    <col min="13579" max="13579" width="11.5" style="489" customWidth="1"/>
    <col min="13580" max="13581" width="8.375" style="489" customWidth="1"/>
    <col min="13582" max="13582" width="5.25" style="489" customWidth="1"/>
    <col min="13583" max="13583" width="6.875" style="489" customWidth="1"/>
    <col min="13584" max="13585" width="10.875" style="489" customWidth="1"/>
    <col min="13586" max="13587" width="7.75" style="489" customWidth="1"/>
    <col min="13588" max="13588" width="7.125" style="489" customWidth="1"/>
    <col min="13589" max="13589" width="8.375" style="489" customWidth="1"/>
    <col min="13590" max="13590" width="11.875" style="489" bestFit="1" customWidth="1"/>
    <col min="13591" max="13591" width="9.625" style="489" customWidth="1"/>
    <col min="13592" max="13592" width="8.375" style="489" customWidth="1"/>
    <col min="13593" max="13824" width="13.375" style="489"/>
    <col min="13825" max="13825" width="4.625" style="489" customWidth="1"/>
    <col min="13826" max="13826" width="7.125" style="489" customWidth="1"/>
    <col min="13827" max="13827" width="12.125" style="489" customWidth="1"/>
    <col min="13828" max="13831" width="5.875" style="489" customWidth="1"/>
    <col min="13832" max="13832" width="8.375" style="489" customWidth="1"/>
    <col min="13833" max="13833" width="5.875" style="489" customWidth="1"/>
    <col min="13834" max="13834" width="9.625" style="489" customWidth="1"/>
    <col min="13835" max="13835" width="11.5" style="489" customWidth="1"/>
    <col min="13836" max="13837" width="8.375" style="489" customWidth="1"/>
    <col min="13838" max="13838" width="5.25" style="489" customWidth="1"/>
    <col min="13839" max="13839" width="6.875" style="489" customWidth="1"/>
    <col min="13840" max="13841" width="10.875" style="489" customWidth="1"/>
    <col min="13842" max="13843" width="7.75" style="489" customWidth="1"/>
    <col min="13844" max="13844" width="7.125" style="489" customWidth="1"/>
    <col min="13845" max="13845" width="8.375" style="489" customWidth="1"/>
    <col min="13846" max="13846" width="11.875" style="489" bestFit="1" customWidth="1"/>
    <col min="13847" max="13847" width="9.625" style="489" customWidth="1"/>
    <col min="13848" max="13848" width="8.375" style="489" customWidth="1"/>
    <col min="13849" max="14080" width="13.375" style="489"/>
    <col min="14081" max="14081" width="4.625" style="489" customWidth="1"/>
    <col min="14082" max="14082" width="7.125" style="489" customWidth="1"/>
    <col min="14083" max="14083" width="12.125" style="489" customWidth="1"/>
    <col min="14084" max="14087" width="5.875" style="489" customWidth="1"/>
    <col min="14088" max="14088" width="8.375" style="489" customWidth="1"/>
    <col min="14089" max="14089" width="5.875" style="489" customWidth="1"/>
    <col min="14090" max="14090" width="9.625" style="489" customWidth="1"/>
    <col min="14091" max="14091" width="11.5" style="489" customWidth="1"/>
    <col min="14092" max="14093" width="8.375" style="489" customWidth="1"/>
    <col min="14094" max="14094" width="5.25" style="489" customWidth="1"/>
    <col min="14095" max="14095" width="6.875" style="489" customWidth="1"/>
    <col min="14096" max="14097" width="10.875" style="489" customWidth="1"/>
    <col min="14098" max="14099" width="7.75" style="489" customWidth="1"/>
    <col min="14100" max="14100" width="7.125" style="489" customWidth="1"/>
    <col min="14101" max="14101" width="8.375" style="489" customWidth="1"/>
    <col min="14102" max="14102" width="11.875" style="489" bestFit="1" customWidth="1"/>
    <col min="14103" max="14103" width="9.625" style="489" customWidth="1"/>
    <col min="14104" max="14104" width="8.375" style="489" customWidth="1"/>
    <col min="14105" max="14336" width="13.375" style="489"/>
    <col min="14337" max="14337" width="4.625" style="489" customWidth="1"/>
    <col min="14338" max="14338" width="7.125" style="489" customWidth="1"/>
    <col min="14339" max="14339" width="12.125" style="489" customWidth="1"/>
    <col min="14340" max="14343" width="5.875" style="489" customWidth="1"/>
    <col min="14344" max="14344" width="8.375" style="489" customWidth="1"/>
    <col min="14345" max="14345" width="5.875" style="489" customWidth="1"/>
    <col min="14346" max="14346" width="9.625" style="489" customWidth="1"/>
    <col min="14347" max="14347" width="11.5" style="489" customWidth="1"/>
    <col min="14348" max="14349" width="8.375" style="489" customWidth="1"/>
    <col min="14350" max="14350" width="5.25" style="489" customWidth="1"/>
    <col min="14351" max="14351" width="6.875" style="489" customWidth="1"/>
    <col min="14352" max="14353" width="10.875" style="489" customWidth="1"/>
    <col min="14354" max="14355" width="7.75" style="489" customWidth="1"/>
    <col min="14356" max="14356" width="7.125" style="489" customWidth="1"/>
    <col min="14357" max="14357" width="8.375" style="489" customWidth="1"/>
    <col min="14358" max="14358" width="11.875" style="489" bestFit="1" customWidth="1"/>
    <col min="14359" max="14359" width="9.625" style="489" customWidth="1"/>
    <col min="14360" max="14360" width="8.375" style="489" customWidth="1"/>
    <col min="14361" max="14592" width="13.375" style="489"/>
    <col min="14593" max="14593" width="4.625" style="489" customWidth="1"/>
    <col min="14594" max="14594" width="7.125" style="489" customWidth="1"/>
    <col min="14595" max="14595" width="12.125" style="489" customWidth="1"/>
    <col min="14596" max="14599" width="5.875" style="489" customWidth="1"/>
    <col min="14600" max="14600" width="8.375" style="489" customWidth="1"/>
    <col min="14601" max="14601" width="5.875" style="489" customWidth="1"/>
    <col min="14602" max="14602" width="9.625" style="489" customWidth="1"/>
    <col min="14603" max="14603" width="11.5" style="489" customWidth="1"/>
    <col min="14604" max="14605" width="8.375" style="489" customWidth="1"/>
    <col min="14606" max="14606" width="5.25" style="489" customWidth="1"/>
    <col min="14607" max="14607" width="6.875" style="489" customWidth="1"/>
    <col min="14608" max="14609" width="10.875" style="489" customWidth="1"/>
    <col min="14610" max="14611" width="7.75" style="489" customWidth="1"/>
    <col min="14612" max="14612" width="7.125" style="489" customWidth="1"/>
    <col min="14613" max="14613" width="8.375" style="489" customWidth="1"/>
    <col min="14614" max="14614" width="11.875" style="489" bestFit="1" customWidth="1"/>
    <col min="14615" max="14615" width="9.625" style="489" customWidth="1"/>
    <col min="14616" max="14616" width="8.375" style="489" customWidth="1"/>
    <col min="14617" max="14848" width="13.375" style="489"/>
    <col min="14849" max="14849" width="4.625" style="489" customWidth="1"/>
    <col min="14850" max="14850" width="7.125" style="489" customWidth="1"/>
    <col min="14851" max="14851" width="12.125" style="489" customWidth="1"/>
    <col min="14852" max="14855" width="5.875" style="489" customWidth="1"/>
    <col min="14856" max="14856" width="8.375" style="489" customWidth="1"/>
    <col min="14857" max="14857" width="5.875" style="489" customWidth="1"/>
    <col min="14858" max="14858" width="9.625" style="489" customWidth="1"/>
    <col min="14859" max="14859" width="11.5" style="489" customWidth="1"/>
    <col min="14860" max="14861" width="8.375" style="489" customWidth="1"/>
    <col min="14862" max="14862" width="5.25" style="489" customWidth="1"/>
    <col min="14863" max="14863" width="6.875" style="489" customWidth="1"/>
    <col min="14864" max="14865" width="10.875" style="489" customWidth="1"/>
    <col min="14866" max="14867" width="7.75" style="489" customWidth="1"/>
    <col min="14868" max="14868" width="7.125" style="489" customWidth="1"/>
    <col min="14869" max="14869" width="8.375" style="489" customWidth="1"/>
    <col min="14870" max="14870" width="11.875" style="489" bestFit="1" customWidth="1"/>
    <col min="14871" max="14871" width="9.625" style="489" customWidth="1"/>
    <col min="14872" max="14872" width="8.375" style="489" customWidth="1"/>
    <col min="14873" max="15104" width="13.375" style="489"/>
    <col min="15105" max="15105" width="4.625" style="489" customWidth="1"/>
    <col min="15106" max="15106" width="7.125" style="489" customWidth="1"/>
    <col min="15107" max="15107" width="12.125" style="489" customWidth="1"/>
    <col min="15108" max="15111" width="5.875" style="489" customWidth="1"/>
    <col min="15112" max="15112" width="8.375" style="489" customWidth="1"/>
    <col min="15113" max="15113" width="5.875" style="489" customWidth="1"/>
    <col min="15114" max="15114" width="9.625" style="489" customWidth="1"/>
    <col min="15115" max="15115" width="11.5" style="489" customWidth="1"/>
    <col min="15116" max="15117" width="8.375" style="489" customWidth="1"/>
    <col min="15118" max="15118" width="5.25" style="489" customWidth="1"/>
    <col min="15119" max="15119" width="6.875" style="489" customWidth="1"/>
    <col min="15120" max="15121" width="10.875" style="489" customWidth="1"/>
    <col min="15122" max="15123" width="7.75" style="489" customWidth="1"/>
    <col min="15124" max="15124" width="7.125" style="489" customWidth="1"/>
    <col min="15125" max="15125" width="8.375" style="489" customWidth="1"/>
    <col min="15126" max="15126" width="11.875" style="489" bestFit="1" customWidth="1"/>
    <col min="15127" max="15127" width="9.625" style="489" customWidth="1"/>
    <col min="15128" max="15128" width="8.375" style="489" customWidth="1"/>
    <col min="15129" max="15360" width="13.375" style="489"/>
    <col min="15361" max="15361" width="4.625" style="489" customWidth="1"/>
    <col min="15362" max="15362" width="7.125" style="489" customWidth="1"/>
    <col min="15363" max="15363" width="12.125" style="489" customWidth="1"/>
    <col min="15364" max="15367" width="5.875" style="489" customWidth="1"/>
    <col min="15368" max="15368" width="8.375" style="489" customWidth="1"/>
    <col min="15369" max="15369" width="5.875" style="489" customWidth="1"/>
    <col min="15370" max="15370" width="9.625" style="489" customWidth="1"/>
    <col min="15371" max="15371" width="11.5" style="489" customWidth="1"/>
    <col min="15372" max="15373" width="8.375" style="489" customWidth="1"/>
    <col min="15374" max="15374" width="5.25" style="489" customWidth="1"/>
    <col min="15375" max="15375" width="6.875" style="489" customWidth="1"/>
    <col min="15376" max="15377" width="10.875" style="489" customWidth="1"/>
    <col min="15378" max="15379" width="7.75" style="489" customWidth="1"/>
    <col min="15380" max="15380" width="7.125" style="489" customWidth="1"/>
    <col min="15381" max="15381" width="8.375" style="489" customWidth="1"/>
    <col min="15382" max="15382" width="11.875" style="489" bestFit="1" customWidth="1"/>
    <col min="15383" max="15383" width="9.625" style="489" customWidth="1"/>
    <col min="15384" max="15384" width="8.375" style="489" customWidth="1"/>
    <col min="15385" max="15616" width="13.375" style="489"/>
    <col min="15617" max="15617" width="4.625" style="489" customWidth="1"/>
    <col min="15618" max="15618" width="7.125" style="489" customWidth="1"/>
    <col min="15619" max="15619" width="12.125" style="489" customWidth="1"/>
    <col min="15620" max="15623" width="5.875" style="489" customWidth="1"/>
    <col min="15624" max="15624" width="8.375" style="489" customWidth="1"/>
    <col min="15625" max="15625" width="5.875" style="489" customWidth="1"/>
    <col min="15626" max="15626" width="9.625" style="489" customWidth="1"/>
    <col min="15627" max="15627" width="11.5" style="489" customWidth="1"/>
    <col min="15628" max="15629" width="8.375" style="489" customWidth="1"/>
    <col min="15630" max="15630" width="5.25" style="489" customWidth="1"/>
    <col min="15631" max="15631" width="6.875" style="489" customWidth="1"/>
    <col min="15632" max="15633" width="10.875" style="489" customWidth="1"/>
    <col min="15634" max="15635" width="7.75" style="489" customWidth="1"/>
    <col min="15636" max="15636" width="7.125" style="489" customWidth="1"/>
    <col min="15637" max="15637" width="8.375" style="489" customWidth="1"/>
    <col min="15638" max="15638" width="11.875" style="489" bestFit="1" customWidth="1"/>
    <col min="15639" max="15639" width="9.625" style="489" customWidth="1"/>
    <col min="15640" max="15640" width="8.375" style="489" customWidth="1"/>
    <col min="15641" max="15872" width="13.375" style="489"/>
    <col min="15873" max="15873" width="4.625" style="489" customWidth="1"/>
    <col min="15874" max="15874" width="7.125" style="489" customWidth="1"/>
    <col min="15875" max="15875" width="12.125" style="489" customWidth="1"/>
    <col min="15876" max="15879" width="5.875" style="489" customWidth="1"/>
    <col min="15880" max="15880" width="8.375" style="489" customWidth="1"/>
    <col min="15881" max="15881" width="5.875" style="489" customWidth="1"/>
    <col min="15882" max="15882" width="9.625" style="489" customWidth="1"/>
    <col min="15883" max="15883" width="11.5" style="489" customWidth="1"/>
    <col min="15884" max="15885" width="8.375" style="489" customWidth="1"/>
    <col min="15886" max="15886" width="5.25" style="489" customWidth="1"/>
    <col min="15887" max="15887" width="6.875" style="489" customWidth="1"/>
    <col min="15888" max="15889" width="10.875" style="489" customWidth="1"/>
    <col min="15890" max="15891" width="7.75" style="489" customWidth="1"/>
    <col min="15892" max="15892" width="7.125" style="489" customWidth="1"/>
    <col min="15893" max="15893" width="8.375" style="489" customWidth="1"/>
    <col min="15894" max="15894" width="11.875" style="489" bestFit="1" customWidth="1"/>
    <col min="15895" max="15895" width="9.625" style="489" customWidth="1"/>
    <col min="15896" max="15896" width="8.375" style="489" customWidth="1"/>
    <col min="15897" max="16128" width="13.375" style="489"/>
    <col min="16129" max="16129" width="4.625" style="489" customWidth="1"/>
    <col min="16130" max="16130" width="7.125" style="489" customWidth="1"/>
    <col min="16131" max="16131" width="12.125" style="489" customWidth="1"/>
    <col min="16132" max="16135" width="5.875" style="489" customWidth="1"/>
    <col min="16136" max="16136" width="8.375" style="489" customWidth="1"/>
    <col min="16137" max="16137" width="5.875" style="489" customWidth="1"/>
    <col min="16138" max="16138" width="9.625" style="489" customWidth="1"/>
    <col min="16139" max="16139" width="11.5" style="489" customWidth="1"/>
    <col min="16140" max="16141" width="8.375" style="489" customWidth="1"/>
    <col min="16142" max="16142" width="5.25" style="489" customWidth="1"/>
    <col min="16143" max="16143" width="6.875" style="489" customWidth="1"/>
    <col min="16144" max="16145" width="10.875" style="489" customWidth="1"/>
    <col min="16146" max="16147" width="7.75" style="489" customWidth="1"/>
    <col min="16148" max="16148" width="7.125" style="489" customWidth="1"/>
    <col min="16149" max="16149" width="8.375" style="489" customWidth="1"/>
    <col min="16150" max="16150" width="11.875" style="489" bestFit="1" customWidth="1"/>
    <col min="16151" max="16151" width="9.625" style="489" customWidth="1"/>
    <col min="16152" max="16152" width="8.375" style="489" customWidth="1"/>
    <col min="16153" max="16384" width="13.375" style="489"/>
  </cols>
  <sheetData>
    <row r="1" spans="1:26" ht="22.5" customHeight="1" thickBot="1">
      <c r="B1" s="490" t="s">
        <v>1079</v>
      </c>
      <c r="C1" s="491"/>
      <c r="T1" s="492"/>
      <c r="U1" s="492"/>
      <c r="V1" s="492"/>
      <c r="W1" s="493"/>
      <c r="X1" s="493"/>
      <c r="Y1" s="494"/>
    </row>
    <row r="2" spans="1:26" ht="23.1" customHeight="1">
      <c r="A2" s="696"/>
      <c r="B2" s="698"/>
      <c r="C2" s="699"/>
      <c r="D2" s="700"/>
      <c r="E2" s="700"/>
      <c r="F2" s="700"/>
      <c r="G2" s="700"/>
      <c r="H2" s="701"/>
      <c r="I2" s="701"/>
      <c r="J2" s="1027" t="s">
        <v>1398</v>
      </c>
      <c r="K2" s="1027"/>
      <c r="L2" s="702"/>
      <c r="M2" s="702"/>
      <c r="N2" s="702"/>
      <c r="O2" s="702"/>
      <c r="P2" s="703"/>
      <c r="Q2" s="704" t="s">
        <v>1081</v>
      </c>
      <c r="R2" s="705">
        <v>1</v>
      </c>
      <c r="S2" s="706"/>
      <c r="T2" s="697"/>
      <c r="U2" s="492"/>
      <c r="V2" s="492"/>
      <c r="W2" s="493"/>
    </row>
    <row r="3" spans="1:26" ht="23.1" customHeight="1">
      <c r="A3" s="696"/>
      <c r="B3" s="707" t="s">
        <v>1512</v>
      </c>
      <c r="C3" s="495" t="s">
        <v>1082</v>
      </c>
      <c r="D3" s="496"/>
      <c r="E3" s="496"/>
      <c r="F3" s="496"/>
      <c r="G3" s="497"/>
      <c r="H3" s="498"/>
      <c r="I3" s="499"/>
      <c r="J3" s="499"/>
      <c r="K3" s="500"/>
      <c r="L3" s="494"/>
      <c r="M3" s="494"/>
      <c r="N3" s="494"/>
      <c r="O3" s="494"/>
      <c r="P3" s="621"/>
      <c r="Q3" s="622"/>
      <c r="R3" s="622"/>
      <c r="S3" s="708"/>
      <c r="T3" s="697"/>
      <c r="U3" s="494"/>
    </row>
    <row r="4" spans="1:26" ht="23.1" customHeight="1">
      <c r="A4" s="696"/>
      <c r="B4" s="709" t="s">
        <v>1083</v>
      </c>
      <c r="C4" s="1028" t="s">
        <v>1084</v>
      </c>
      <c r="D4" s="1028"/>
      <c r="E4" s="1028"/>
      <c r="F4" s="1028"/>
      <c r="G4" s="501"/>
      <c r="H4" s="498"/>
      <c r="I4" s="502"/>
      <c r="J4" s="623"/>
      <c r="K4" s="624"/>
      <c r="L4" s="503"/>
      <c r="M4" s="502"/>
      <c r="N4" s="502"/>
      <c r="O4" s="502"/>
      <c r="P4" s="625"/>
      <c r="Q4" s="626"/>
      <c r="R4" s="1029"/>
      <c r="S4" s="1030"/>
      <c r="T4" s="697"/>
    </row>
    <row r="5" spans="1:26" ht="23.1" customHeight="1">
      <c r="A5" s="696"/>
      <c r="B5" s="709" t="s">
        <v>1391</v>
      </c>
      <c r="C5" s="1031">
        <f>$P25</f>
        <v>0</v>
      </c>
      <c r="D5" s="1031"/>
      <c r="E5" s="627"/>
      <c r="F5" s="627"/>
      <c r="G5" s="504" t="s">
        <v>1085</v>
      </c>
      <c r="H5" s="505"/>
      <c r="I5" s="502"/>
      <c r="J5" s="623"/>
      <c r="K5" s="624"/>
      <c r="L5" s="506"/>
      <c r="M5" s="507"/>
      <c r="N5" s="628"/>
      <c r="O5" s="629"/>
      <c r="P5" s="630"/>
      <c r="Q5" s="631"/>
      <c r="R5" s="1032"/>
      <c r="S5" s="1033"/>
      <c r="T5" s="697"/>
      <c r="V5" s="509"/>
      <c r="W5" s="510"/>
      <c r="X5" s="508"/>
      <c r="Y5" s="511"/>
      <c r="Z5" s="494"/>
    </row>
    <row r="6" spans="1:26" ht="23.1" customHeight="1">
      <c r="A6" s="696"/>
      <c r="B6" s="710"/>
      <c r="C6" s="512"/>
      <c r="D6" s="512"/>
      <c r="E6" s="512"/>
      <c r="F6" s="512"/>
      <c r="G6" s="512"/>
      <c r="H6" s="513"/>
      <c r="I6" s="513"/>
      <c r="J6" s="632"/>
      <c r="K6" s="633"/>
      <c r="L6" s="634"/>
      <c r="M6" s="494"/>
      <c r="N6" s="494"/>
      <c r="O6" s="514"/>
      <c r="P6" s="635"/>
      <c r="Q6" s="636"/>
      <c r="R6" s="1034"/>
      <c r="S6" s="1035"/>
      <c r="T6" s="697"/>
      <c r="V6" s="515"/>
      <c r="W6" s="516"/>
      <c r="X6" s="492"/>
      <c r="Y6" s="517"/>
      <c r="Z6" s="494"/>
    </row>
    <row r="7" spans="1:26" ht="23.1" customHeight="1">
      <c r="A7" s="696"/>
      <c r="B7" s="711" t="s">
        <v>1513</v>
      </c>
      <c r="C7" s="518"/>
      <c r="D7" s="518" t="s">
        <v>1086</v>
      </c>
      <c r="E7" s="518"/>
      <c r="F7" s="518"/>
      <c r="G7" s="518"/>
      <c r="H7" s="519" t="s">
        <v>1514</v>
      </c>
      <c r="I7" s="519" t="s">
        <v>1087</v>
      </c>
      <c r="J7" s="637" t="s">
        <v>1088</v>
      </c>
      <c r="K7" s="520" t="s">
        <v>1515</v>
      </c>
      <c r="L7" s="638" t="s">
        <v>1089</v>
      </c>
      <c r="M7" s="639" t="s">
        <v>1090</v>
      </c>
      <c r="N7" s="521" t="s">
        <v>1091</v>
      </c>
      <c r="O7" s="521" t="s">
        <v>1092</v>
      </c>
      <c r="P7" s="640" t="s">
        <v>1093</v>
      </c>
      <c r="Q7" s="641" t="s">
        <v>1516</v>
      </c>
      <c r="R7" s="642"/>
      <c r="S7" s="712"/>
      <c r="T7" s="697"/>
    </row>
    <row r="8" spans="1:26" ht="23.1" customHeight="1">
      <c r="A8" s="696"/>
      <c r="B8" s="1023"/>
      <c r="C8" s="1024"/>
      <c r="D8" s="522"/>
      <c r="E8" s="523"/>
      <c r="F8" s="523"/>
      <c r="G8" s="524"/>
      <c r="H8" s="525"/>
      <c r="I8" s="526"/>
      <c r="J8" s="536"/>
      <c r="K8" s="643">
        <f>ROUNDDOWN(H8*J8,0)</f>
        <v>0</v>
      </c>
      <c r="L8" s="527"/>
      <c r="M8" s="551"/>
      <c r="N8" s="528"/>
      <c r="O8" s="529"/>
      <c r="P8" s="530"/>
      <c r="Q8" s="531"/>
      <c r="R8" s="532"/>
      <c r="S8" s="713"/>
      <c r="T8" s="697"/>
    </row>
    <row r="9" spans="1:26" ht="23.1" customHeight="1">
      <c r="A9" s="696"/>
      <c r="B9" s="1025" t="s">
        <v>1094</v>
      </c>
      <c r="C9" s="1026"/>
      <c r="D9" s="522"/>
      <c r="E9" s="533"/>
      <c r="F9" s="523"/>
      <c r="G9" s="524"/>
      <c r="H9" s="534">
        <v>5</v>
      </c>
      <c r="I9" s="535" t="s">
        <v>1095</v>
      </c>
      <c r="J9" s="536"/>
      <c r="K9" s="643"/>
      <c r="L9" s="537"/>
      <c r="M9" s="538"/>
      <c r="N9" s="539"/>
      <c r="O9" s="540"/>
      <c r="P9" s="541"/>
      <c r="Q9" s="542"/>
      <c r="R9" s="543"/>
      <c r="S9" s="714"/>
      <c r="T9" s="697"/>
    </row>
    <row r="10" spans="1:26" ht="23.1" customHeight="1">
      <c r="A10" s="696"/>
      <c r="B10" s="1025" t="s">
        <v>1096</v>
      </c>
      <c r="C10" s="1026"/>
      <c r="D10" s="522"/>
      <c r="E10" s="533"/>
      <c r="F10" s="523"/>
      <c r="G10" s="524"/>
      <c r="H10" s="534">
        <v>5</v>
      </c>
      <c r="I10" s="535" t="s">
        <v>1097</v>
      </c>
      <c r="J10" s="536"/>
      <c r="K10" s="643"/>
      <c r="L10" s="537"/>
      <c r="M10" s="680"/>
      <c r="N10" s="539"/>
      <c r="O10" s="540"/>
      <c r="P10" s="541"/>
      <c r="Q10" s="544"/>
      <c r="R10" s="543"/>
      <c r="S10" s="714"/>
      <c r="T10" s="697"/>
    </row>
    <row r="11" spans="1:26" ht="23.1" customHeight="1">
      <c r="A11" s="696"/>
      <c r="B11" s="1025" t="s">
        <v>1098</v>
      </c>
      <c r="C11" s="1026"/>
      <c r="D11" s="522"/>
      <c r="E11" s="523"/>
      <c r="F11" s="523"/>
      <c r="G11" s="524"/>
      <c r="H11" s="534">
        <v>17</v>
      </c>
      <c r="I11" s="535" t="s">
        <v>1517</v>
      </c>
      <c r="J11" s="536"/>
      <c r="K11" s="643"/>
      <c r="L11" s="1"/>
      <c r="M11" s="1"/>
      <c r="N11" s="1"/>
      <c r="O11" s="1"/>
      <c r="P11" s="541"/>
      <c r="Q11" s="542"/>
      <c r="R11" s="543"/>
      <c r="S11" s="715"/>
      <c r="T11" s="697"/>
    </row>
    <row r="12" spans="1:26" ht="23.1" customHeight="1">
      <c r="A12" s="696"/>
      <c r="B12" s="1023" t="s">
        <v>1080</v>
      </c>
      <c r="C12" s="1024"/>
      <c r="D12" s="522"/>
      <c r="E12" s="523"/>
      <c r="F12" s="523"/>
      <c r="G12" s="524"/>
      <c r="H12" s="534">
        <v>17</v>
      </c>
      <c r="I12" s="535" t="s">
        <v>1517</v>
      </c>
      <c r="J12" s="536"/>
      <c r="K12" s="643"/>
      <c r="L12" s="739"/>
      <c r="M12" s="740"/>
      <c r="N12" s="741"/>
      <c r="O12" s="741"/>
      <c r="P12" s="541"/>
      <c r="Q12" s="544"/>
      <c r="R12" s="543"/>
      <c r="S12" s="715"/>
      <c r="T12" s="697"/>
    </row>
    <row r="13" spans="1:26" ht="23.1" customHeight="1">
      <c r="A13" s="696"/>
      <c r="B13" s="1023"/>
      <c r="C13" s="1024"/>
      <c r="D13" s="522"/>
      <c r="E13" s="523"/>
      <c r="F13" s="523"/>
      <c r="G13" s="524"/>
      <c r="H13" s="525"/>
      <c r="I13" s="526"/>
      <c r="J13" s="536"/>
      <c r="K13" s="643">
        <f t="shared" ref="K13:K24" si="0">ROUNDDOWN(H13*J13,0)</f>
        <v>0</v>
      </c>
      <c r="L13" s="527"/>
      <c r="M13" s="551"/>
      <c r="N13" s="528"/>
      <c r="O13" s="529"/>
      <c r="P13" s="530"/>
      <c r="Q13" s="531"/>
      <c r="R13" s="532"/>
      <c r="S13" s="713"/>
      <c r="T13" s="697"/>
    </row>
    <row r="14" spans="1:26" ht="23.1" customHeight="1">
      <c r="A14" s="696"/>
      <c r="B14" s="1023"/>
      <c r="C14" s="1024"/>
      <c r="D14" s="522"/>
      <c r="E14" s="523"/>
      <c r="F14" s="523"/>
      <c r="G14" s="524"/>
      <c r="H14" s="525"/>
      <c r="I14" s="526"/>
      <c r="J14" s="536"/>
      <c r="K14" s="643">
        <f t="shared" si="0"/>
        <v>0</v>
      </c>
      <c r="L14" s="527"/>
      <c r="M14" s="551"/>
      <c r="N14" s="528"/>
      <c r="O14" s="529"/>
      <c r="P14" s="530"/>
      <c r="Q14" s="531"/>
      <c r="R14" s="532"/>
      <c r="S14" s="713"/>
      <c r="T14" s="697"/>
    </row>
    <row r="15" spans="1:26" ht="23.1" customHeight="1">
      <c r="A15" s="696"/>
      <c r="B15" s="1023"/>
      <c r="C15" s="1024"/>
      <c r="D15" s="522"/>
      <c r="E15" s="523"/>
      <c r="F15" s="523"/>
      <c r="G15" s="524"/>
      <c r="H15" s="525"/>
      <c r="I15" s="526"/>
      <c r="J15" s="536"/>
      <c r="K15" s="643">
        <f t="shared" si="0"/>
        <v>0</v>
      </c>
      <c r="L15" s="527"/>
      <c r="M15" s="551"/>
      <c r="N15" s="528"/>
      <c r="O15" s="529"/>
      <c r="P15" s="530"/>
      <c r="Q15" s="531"/>
      <c r="R15" s="532"/>
      <c r="S15" s="713"/>
      <c r="T15" s="697"/>
    </row>
    <row r="16" spans="1:26" ht="23.1" customHeight="1">
      <c r="A16" s="696"/>
      <c r="B16" s="1023"/>
      <c r="C16" s="1024"/>
      <c r="D16" s="522"/>
      <c r="E16" s="523"/>
      <c r="F16" s="523"/>
      <c r="G16" s="524"/>
      <c r="H16" s="525"/>
      <c r="I16" s="526"/>
      <c r="J16" s="536"/>
      <c r="K16" s="643">
        <f t="shared" si="0"/>
        <v>0</v>
      </c>
      <c r="L16" s="527"/>
      <c r="M16" s="551"/>
      <c r="N16" s="528"/>
      <c r="O16" s="529"/>
      <c r="P16" s="530"/>
      <c r="Q16" s="531"/>
      <c r="R16" s="532"/>
      <c r="S16" s="713"/>
      <c r="T16" s="697"/>
    </row>
    <row r="17" spans="1:26" ht="23.1" customHeight="1">
      <c r="A17" s="696"/>
      <c r="B17" s="1023"/>
      <c r="C17" s="1024"/>
      <c r="D17" s="522"/>
      <c r="E17" s="523"/>
      <c r="F17" s="523"/>
      <c r="G17" s="524"/>
      <c r="H17" s="525"/>
      <c r="I17" s="526"/>
      <c r="J17" s="536"/>
      <c r="K17" s="643">
        <f t="shared" si="0"/>
        <v>0</v>
      </c>
      <c r="L17" s="527"/>
      <c r="M17" s="551"/>
      <c r="N17" s="528"/>
      <c r="O17" s="529"/>
      <c r="P17" s="530"/>
      <c r="Q17" s="531"/>
      <c r="R17" s="532"/>
      <c r="S17" s="713"/>
      <c r="T17" s="697"/>
    </row>
    <row r="18" spans="1:26" ht="23.1" customHeight="1">
      <c r="A18" s="696"/>
      <c r="B18" s="1023"/>
      <c r="C18" s="1024"/>
      <c r="D18" s="522"/>
      <c r="E18" s="523"/>
      <c r="F18" s="523"/>
      <c r="G18" s="524"/>
      <c r="H18" s="525"/>
      <c r="I18" s="526"/>
      <c r="J18" s="536"/>
      <c r="K18" s="643">
        <f t="shared" si="0"/>
        <v>0</v>
      </c>
      <c r="L18" s="527"/>
      <c r="M18" s="551"/>
      <c r="N18" s="528"/>
      <c r="O18" s="529"/>
      <c r="P18" s="530"/>
      <c r="Q18" s="531"/>
      <c r="R18" s="532"/>
      <c r="S18" s="713"/>
      <c r="T18" s="697"/>
    </row>
    <row r="19" spans="1:26" ht="23.1" customHeight="1">
      <c r="A19" s="696"/>
      <c r="B19" s="1023"/>
      <c r="C19" s="1024"/>
      <c r="D19" s="522"/>
      <c r="E19" s="523"/>
      <c r="F19" s="523"/>
      <c r="G19" s="524"/>
      <c r="H19" s="525"/>
      <c r="I19" s="526"/>
      <c r="J19" s="536"/>
      <c r="K19" s="643">
        <f t="shared" si="0"/>
        <v>0</v>
      </c>
      <c r="L19" s="527"/>
      <c r="M19" s="551"/>
      <c r="N19" s="528"/>
      <c r="O19" s="529"/>
      <c r="P19" s="530"/>
      <c r="Q19" s="531"/>
      <c r="R19" s="532"/>
      <c r="S19" s="713"/>
      <c r="T19" s="697"/>
    </row>
    <row r="20" spans="1:26" ht="23.1" customHeight="1">
      <c r="A20" s="696"/>
      <c r="B20" s="1023"/>
      <c r="C20" s="1024"/>
      <c r="D20" s="522"/>
      <c r="E20" s="523"/>
      <c r="F20" s="523"/>
      <c r="G20" s="524"/>
      <c r="H20" s="525"/>
      <c r="I20" s="526"/>
      <c r="J20" s="536"/>
      <c r="K20" s="643">
        <f t="shared" si="0"/>
        <v>0</v>
      </c>
      <c r="L20" s="527"/>
      <c r="M20" s="551"/>
      <c r="N20" s="528"/>
      <c r="O20" s="529"/>
      <c r="P20" s="530"/>
      <c r="Q20" s="531"/>
      <c r="R20" s="532"/>
      <c r="S20" s="713"/>
      <c r="T20" s="697"/>
    </row>
    <row r="21" spans="1:26" ht="23.1" customHeight="1">
      <c r="A21" s="696"/>
      <c r="B21" s="1023"/>
      <c r="C21" s="1024"/>
      <c r="D21" s="522"/>
      <c r="E21" s="523"/>
      <c r="F21" s="523"/>
      <c r="G21" s="524"/>
      <c r="H21" s="525"/>
      <c r="I21" s="526"/>
      <c r="J21" s="536"/>
      <c r="K21" s="643">
        <f t="shared" si="0"/>
        <v>0</v>
      </c>
      <c r="L21" s="527"/>
      <c r="M21" s="551"/>
      <c r="N21" s="528"/>
      <c r="O21" s="529"/>
      <c r="P21" s="530"/>
      <c r="Q21" s="531"/>
      <c r="R21" s="532"/>
      <c r="S21" s="713"/>
      <c r="T21" s="697"/>
    </row>
    <row r="22" spans="1:26" ht="23.1" customHeight="1">
      <c r="A22" s="696"/>
      <c r="B22" s="1023"/>
      <c r="C22" s="1024"/>
      <c r="D22" s="522"/>
      <c r="E22" s="523"/>
      <c r="F22" s="523"/>
      <c r="G22" s="524"/>
      <c r="H22" s="525"/>
      <c r="I22" s="526"/>
      <c r="J22" s="536"/>
      <c r="K22" s="643">
        <f t="shared" si="0"/>
        <v>0</v>
      </c>
      <c r="L22" s="527"/>
      <c r="M22" s="551"/>
      <c r="N22" s="528"/>
      <c r="O22" s="529"/>
      <c r="P22" s="530"/>
      <c r="Q22" s="531"/>
      <c r="R22" s="532"/>
      <c r="S22" s="713"/>
      <c r="T22" s="697"/>
    </row>
    <row r="23" spans="1:26" ht="23.1" customHeight="1">
      <c r="A23" s="696"/>
      <c r="B23" s="1023"/>
      <c r="C23" s="1024"/>
      <c r="D23" s="522"/>
      <c r="E23" s="523"/>
      <c r="F23" s="523"/>
      <c r="G23" s="524"/>
      <c r="H23" s="525"/>
      <c r="I23" s="526"/>
      <c r="J23" s="536"/>
      <c r="K23" s="643">
        <f t="shared" si="0"/>
        <v>0</v>
      </c>
      <c r="L23" s="527"/>
      <c r="M23" s="551"/>
      <c r="N23" s="528"/>
      <c r="O23" s="529"/>
      <c r="P23" s="530"/>
      <c r="Q23" s="531"/>
      <c r="R23" s="532"/>
      <c r="S23" s="713"/>
      <c r="T23" s="697"/>
    </row>
    <row r="24" spans="1:26" ht="23.1" customHeight="1">
      <c r="A24" s="696"/>
      <c r="B24" s="1023"/>
      <c r="C24" s="1024"/>
      <c r="D24" s="522"/>
      <c r="E24" s="523"/>
      <c r="F24" s="523"/>
      <c r="G24" s="524"/>
      <c r="H24" s="525"/>
      <c r="I24" s="526"/>
      <c r="J24" s="536"/>
      <c r="K24" s="643">
        <f t="shared" si="0"/>
        <v>0</v>
      </c>
      <c r="L24" s="527"/>
      <c r="M24" s="551"/>
      <c r="N24" s="528"/>
      <c r="O24" s="529"/>
      <c r="P24" s="530"/>
      <c r="Q24" s="531"/>
      <c r="R24" s="532"/>
      <c r="S24" s="713"/>
      <c r="T24" s="697"/>
    </row>
    <row r="25" spans="1:26" ht="23.1" customHeight="1" thickBot="1">
      <c r="A25" s="696"/>
      <c r="B25" s="716"/>
      <c r="C25" s="717"/>
      <c r="D25" s="717"/>
      <c r="E25" s="717"/>
      <c r="F25" s="717"/>
      <c r="G25" s="718"/>
      <c r="H25" s="719"/>
      <c r="I25" s="720"/>
      <c r="J25" s="721" t="s">
        <v>1099</v>
      </c>
      <c r="K25" s="722">
        <f>SUM(K8:K24)</f>
        <v>0</v>
      </c>
      <c r="L25" s="717"/>
      <c r="M25" s="723"/>
      <c r="N25" s="724"/>
      <c r="O25" s="723" t="s">
        <v>1100</v>
      </c>
      <c r="P25" s="722">
        <f>ROUNDDOWN(K25,(LEN(TEXT(K25,"0"))-3)*-1)</f>
        <v>0</v>
      </c>
      <c r="Q25" s="737"/>
      <c r="R25" s="726"/>
      <c r="S25" s="738"/>
      <c r="T25" s="697"/>
    </row>
    <row r="26" spans="1:26" ht="23.1" customHeight="1">
      <c r="A26" s="696"/>
      <c r="B26" s="698"/>
      <c r="C26" s="699"/>
      <c r="D26" s="700"/>
      <c r="E26" s="700"/>
      <c r="F26" s="700"/>
      <c r="G26" s="700"/>
      <c r="H26" s="701"/>
      <c r="I26" s="701"/>
      <c r="J26" s="1027" t="s">
        <v>1518</v>
      </c>
      <c r="K26" s="1027"/>
      <c r="L26" s="702"/>
      <c r="M26" s="702"/>
      <c r="N26" s="702"/>
      <c r="O26" s="702"/>
      <c r="P26" s="703"/>
      <c r="Q26" s="704" t="s">
        <v>1081</v>
      </c>
      <c r="R26" s="705">
        <f>R2+1</f>
        <v>2</v>
      </c>
      <c r="S26" s="706"/>
      <c r="T26" s="697"/>
      <c r="U26" s="494"/>
    </row>
    <row r="27" spans="1:26" ht="23.1" customHeight="1">
      <c r="A27" s="696"/>
      <c r="B27" s="707" t="s">
        <v>1519</v>
      </c>
      <c r="C27" s="495" t="s">
        <v>1082</v>
      </c>
      <c r="D27" s="496"/>
      <c r="E27" s="496"/>
      <c r="F27" s="496"/>
      <c r="G27" s="497"/>
      <c r="H27" s="498"/>
      <c r="I27" s="499"/>
      <c r="J27" s="499"/>
      <c r="K27" s="624"/>
      <c r="L27" s="494"/>
      <c r="M27" s="494"/>
      <c r="N27" s="494"/>
      <c r="O27" s="494"/>
      <c r="P27" s="621"/>
      <c r="Q27" s="622"/>
      <c r="R27" s="622"/>
      <c r="S27" s="708"/>
      <c r="T27" s="697"/>
      <c r="U27" s="494"/>
    </row>
    <row r="28" spans="1:26" ht="23.1" customHeight="1">
      <c r="A28" s="696"/>
      <c r="B28" s="709" t="s">
        <v>1083</v>
      </c>
      <c r="C28" s="1028" t="s">
        <v>1101</v>
      </c>
      <c r="D28" s="1028"/>
      <c r="E28" s="1028"/>
      <c r="F28" s="1028"/>
      <c r="G28" s="501"/>
      <c r="H28" s="498"/>
      <c r="I28" s="502"/>
      <c r="J28" s="623"/>
      <c r="K28" s="494"/>
      <c r="L28" s="502"/>
      <c r="M28" s="502"/>
      <c r="N28" s="502"/>
      <c r="O28" s="502"/>
      <c r="P28" s="625"/>
      <c r="Q28" s="626"/>
      <c r="R28" s="1029"/>
      <c r="S28" s="1030"/>
      <c r="T28" s="697"/>
    </row>
    <row r="29" spans="1:26" ht="23.1" customHeight="1">
      <c r="A29" s="696"/>
      <c r="B29" s="709" t="s">
        <v>1520</v>
      </c>
      <c r="C29" s="1036"/>
      <c r="D29" s="1036"/>
      <c r="E29" s="627"/>
      <c r="F29" s="627"/>
      <c r="G29" s="504" t="s">
        <v>1085</v>
      </c>
      <c r="H29" s="505"/>
      <c r="I29" s="502"/>
      <c r="J29" s="623"/>
      <c r="K29" s="624"/>
      <c r="L29" s="506"/>
      <c r="M29" s="507"/>
      <c r="N29" s="628"/>
      <c r="O29" s="629"/>
      <c r="P29" s="630"/>
      <c r="Q29" s="631"/>
      <c r="R29" s="1032"/>
      <c r="S29" s="1033"/>
      <c r="T29" s="697"/>
      <c r="V29" s="509"/>
      <c r="W29" s="510"/>
      <c r="X29" s="508"/>
      <c r="Y29" s="511"/>
      <c r="Z29" s="494"/>
    </row>
    <row r="30" spans="1:26" ht="23.1" customHeight="1">
      <c r="A30" s="696"/>
      <c r="B30" s="710"/>
      <c r="C30" s="512"/>
      <c r="D30" s="512"/>
      <c r="E30" s="512"/>
      <c r="F30" s="512"/>
      <c r="G30" s="512"/>
      <c r="H30" s="513"/>
      <c r="I30" s="513"/>
      <c r="J30" s="644"/>
      <c r="K30" s="633"/>
      <c r="L30" s="634"/>
      <c r="M30" s="494"/>
      <c r="N30" s="494"/>
      <c r="O30" s="514"/>
      <c r="P30" s="636"/>
      <c r="Q30" s="494"/>
      <c r="R30" s="1034"/>
      <c r="S30" s="1035"/>
      <c r="T30" s="697"/>
      <c r="V30" s="515"/>
      <c r="W30" s="516"/>
      <c r="X30" s="492"/>
      <c r="Y30" s="517"/>
      <c r="Z30" s="494"/>
    </row>
    <row r="31" spans="1:26" ht="23.1" customHeight="1">
      <c r="A31" s="696"/>
      <c r="B31" s="711" t="s">
        <v>1521</v>
      </c>
      <c r="C31" s="518"/>
      <c r="D31" s="518" t="s">
        <v>1086</v>
      </c>
      <c r="E31" s="518"/>
      <c r="F31" s="518"/>
      <c r="G31" s="518"/>
      <c r="H31" s="519" t="s">
        <v>1522</v>
      </c>
      <c r="I31" s="519" t="s">
        <v>1087</v>
      </c>
      <c r="J31" s="637" t="s">
        <v>1088</v>
      </c>
      <c r="K31" s="520" t="s">
        <v>1523</v>
      </c>
      <c r="L31" s="638" t="s">
        <v>1089</v>
      </c>
      <c r="M31" s="639" t="s">
        <v>1090</v>
      </c>
      <c r="N31" s="521" t="s">
        <v>1091</v>
      </c>
      <c r="O31" s="521" t="s">
        <v>1092</v>
      </c>
      <c r="P31" s="640" t="s">
        <v>1093</v>
      </c>
      <c r="Q31" s="641" t="s">
        <v>1524</v>
      </c>
      <c r="R31" s="642"/>
      <c r="S31" s="712"/>
      <c r="T31" s="697"/>
    </row>
    <row r="32" spans="1:26" ht="23.1" customHeight="1">
      <c r="A32" s="696"/>
      <c r="B32" s="1023"/>
      <c r="C32" s="1024"/>
      <c r="D32" s="522"/>
      <c r="E32" s="523"/>
      <c r="F32" s="523"/>
      <c r="G32" s="524"/>
      <c r="H32" s="525"/>
      <c r="I32" s="526"/>
      <c r="J32" s="536"/>
      <c r="K32" s="643">
        <f t="shared" ref="K32:K48" si="1">ROUNDDOWN(H32*J32,0)</f>
        <v>0</v>
      </c>
      <c r="L32" s="527"/>
      <c r="M32" s="551"/>
      <c r="N32" s="528"/>
      <c r="O32" s="529"/>
      <c r="P32" s="530"/>
      <c r="Q32" s="531"/>
      <c r="R32" s="532"/>
      <c r="S32" s="713"/>
      <c r="T32" s="697"/>
    </row>
    <row r="33" spans="1:20" ht="23.1" customHeight="1">
      <c r="A33" s="696"/>
      <c r="B33" s="1025" t="s">
        <v>1102</v>
      </c>
      <c r="C33" s="1026"/>
      <c r="D33" s="522">
        <v>17</v>
      </c>
      <c r="E33" s="545">
        <v>0.6</v>
      </c>
      <c r="F33" s="546">
        <v>0.7</v>
      </c>
      <c r="G33" s="524"/>
      <c r="H33" s="525">
        <f>ROUNDDOWN(D33*E33*F33,2)</f>
        <v>7.14</v>
      </c>
      <c r="I33" s="526" t="s">
        <v>1525</v>
      </c>
      <c r="J33" s="536"/>
      <c r="K33" s="643"/>
      <c r="L33" s="527"/>
      <c r="M33" s="551"/>
      <c r="N33" s="528"/>
      <c r="O33" s="529"/>
      <c r="P33" s="547"/>
      <c r="Q33" s="548"/>
      <c r="R33" s="549"/>
      <c r="S33" s="742"/>
      <c r="T33" s="697"/>
    </row>
    <row r="34" spans="1:20" ht="23.1" customHeight="1">
      <c r="A34" s="696"/>
      <c r="B34" s="1025" t="s">
        <v>1103</v>
      </c>
      <c r="C34" s="1026"/>
      <c r="D34" s="522">
        <f>D33</f>
        <v>17</v>
      </c>
      <c r="E34" s="545">
        <f>E33</f>
        <v>0.6</v>
      </c>
      <c r="F34" s="546">
        <f>F33</f>
        <v>0.7</v>
      </c>
      <c r="G34" s="524"/>
      <c r="H34" s="525">
        <f>H33</f>
        <v>7.14</v>
      </c>
      <c r="I34" s="526" t="s">
        <v>1525</v>
      </c>
      <c r="J34" s="536"/>
      <c r="K34" s="643"/>
      <c r="L34" s="527"/>
      <c r="M34" s="551"/>
      <c r="N34" s="528"/>
      <c r="O34" s="529"/>
      <c r="P34" s="547"/>
      <c r="Q34" s="548"/>
      <c r="R34" s="549"/>
      <c r="S34" s="742"/>
      <c r="T34" s="697"/>
    </row>
    <row r="35" spans="1:20" ht="23.1" customHeight="1">
      <c r="A35" s="696"/>
      <c r="B35" s="1025"/>
      <c r="C35" s="1026"/>
      <c r="D35" s="522"/>
      <c r="E35" s="523"/>
      <c r="F35" s="523"/>
      <c r="G35" s="524"/>
      <c r="H35" s="534"/>
      <c r="I35" s="535"/>
      <c r="J35" s="536"/>
      <c r="K35" s="643"/>
      <c r="L35" s="537"/>
      <c r="M35" s="538"/>
      <c r="N35" s="539"/>
      <c r="O35" s="540"/>
      <c r="P35" s="550"/>
      <c r="Q35" s="542"/>
      <c r="R35" s="542"/>
      <c r="S35" s="743"/>
      <c r="T35" s="697"/>
    </row>
    <row r="36" spans="1:20" ht="23.1" customHeight="1">
      <c r="A36" s="696"/>
      <c r="B36" s="1025"/>
      <c r="C36" s="1026"/>
      <c r="D36" s="522"/>
      <c r="E36" s="523"/>
      <c r="F36" s="523"/>
      <c r="G36" s="524"/>
      <c r="H36" s="534"/>
      <c r="I36" s="535"/>
      <c r="J36" s="536"/>
      <c r="K36" s="643"/>
      <c r="L36" s="537"/>
      <c r="M36" s="538"/>
      <c r="N36" s="539"/>
      <c r="O36" s="540"/>
      <c r="P36" s="541"/>
      <c r="Q36" s="544"/>
      <c r="R36" s="542"/>
      <c r="S36" s="743"/>
      <c r="T36" s="697"/>
    </row>
    <row r="37" spans="1:20" ht="23.1" customHeight="1">
      <c r="A37" s="696"/>
      <c r="B37" s="1025"/>
      <c r="C37" s="1026"/>
      <c r="D37" s="522"/>
      <c r="E37" s="523"/>
      <c r="F37" s="523"/>
      <c r="G37" s="524"/>
      <c r="H37" s="534"/>
      <c r="I37" s="535"/>
      <c r="J37" s="536"/>
      <c r="K37" s="643"/>
      <c r="L37" s="527"/>
      <c r="M37" s="551"/>
      <c r="N37" s="552"/>
      <c r="O37" s="529"/>
      <c r="P37" s="553"/>
      <c r="Q37" s="554"/>
      <c r="R37" s="542"/>
      <c r="S37" s="743"/>
      <c r="T37" s="697"/>
    </row>
    <row r="38" spans="1:20" ht="23.1" customHeight="1">
      <c r="A38" s="696"/>
      <c r="B38" s="1025"/>
      <c r="C38" s="1026"/>
      <c r="D38" s="522"/>
      <c r="E38" s="523"/>
      <c r="F38" s="523"/>
      <c r="G38" s="524"/>
      <c r="H38" s="534"/>
      <c r="I38" s="535"/>
      <c r="J38" s="536"/>
      <c r="K38" s="643"/>
      <c r="L38" s="527"/>
      <c r="M38" s="538"/>
      <c r="N38" s="552"/>
      <c r="O38" s="529"/>
      <c r="P38" s="555"/>
      <c r="Q38" s="554"/>
      <c r="R38" s="542"/>
      <c r="S38" s="743"/>
      <c r="T38" s="697"/>
    </row>
    <row r="39" spans="1:20" ht="23.1" customHeight="1">
      <c r="A39" s="696"/>
      <c r="B39" s="1023"/>
      <c r="C39" s="1024"/>
      <c r="D39" s="522"/>
      <c r="E39" s="523"/>
      <c r="F39" s="523"/>
      <c r="G39" s="524"/>
      <c r="H39" s="525"/>
      <c r="I39" s="526"/>
      <c r="J39" s="536"/>
      <c r="K39" s="643"/>
      <c r="L39" s="527"/>
      <c r="M39" s="551"/>
      <c r="N39" s="528"/>
      <c r="O39" s="529"/>
      <c r="P39" s="530"/>
      <c r="Q39" s="531"/>
      <c r="R39" s="532"/>
      <c r="S39" s="713"/>
      <c r="T39" s="697"/>
    </row>
    <row r="40" spans="1:20" ht="23.1" customHeight="1">
      <c r="A40" s="696"/>
      <c r="B40" s="1023"/>
      <c r="C40" s="1024"/>
      <c r="D40" s="522"/>
      <c r="E40" s="523"/>
      <c r="F40" s="523"/>
      <c r="G40" s="524"/>
      <c r="H40" s="525"/>
      <c r="I40" s="526"/>
      <c r="J40" s="536"/>
      <c r="K40" s="643">
        <f t="shared" si="1"/>
        <v>0</v>
      </c>
      <c r="L40" s="527"/>
      <c r="M40" s="551"/>
      <c r="N40" s="528"/>
      <c r="O40" s="529"/>
      <c r="P40" s="530"/>
      <c r="Q40" s="531"/>
      <c r="R40" s="532"/>
      <c r="S40" s="713"/>
      <c r="T40" s="697"/>
    </row>
    <row r="41" spans="1:20" ht="23.1" customHeight="1">
      <c r="A41" s="696"/>
      <c r="B41" s="1023"/>
      <c r="C41" s="1024"/>
      <c r="D41" s="522"/>
      <c r="E41" s="523"/>
      <c r="F41" s="523"/>
      <c r="G41" s="524"/>
      <c r="H41" s="525"/>
      <c r="I41" s="526"/>
      <c r="J41" s="536"/>
      <c r="K41" s="643">
        <f t="shared" si="1"/>
        <v>0</v>
      </c>
      <c r="L41" s="527"/>
      <c r="M41" s="551"/>
      <c r="N41" s="528"/>
      <c r="O41" s="529"/>
      <c r="P41" s="530"/>
      <c r="Q41" s="531"/>
      <c r="R41" s="532"/>
      <c r="S41" s="713"/>
      <c r="T41" s="697"/>
    </row>
    <row r="42" spans="1:20" ht="23.1" customHeight="1">
      <c r="A42" s="696"/>
      <c r="B42" s="1023"/>
      <c r="C42" s="1024"/>
      <c r="D42" s="522"/>
      <c r="E42" s="523"/>
      <c r="F42" s="523"/>
      <c r="G42" s="524"/>
      <c r="H42" s="525"/>
      <c r="I42" s="526"/>
      <c r="J42" s="536"/>
      <c r="K42" s="643">
        <f t="shared" si="1"/>
        <v>0</v>
      </c>
      <c r="L42" s="527"/>
      <c r="M42" s="551"/>
      <c r="N42" s="528"/>
      <c r="O42" s="529"/>
      <c r="P42" s="530"/>
      <c r="Q42" s="531"/>
      <c r="R42" s="532"/>
      <c r="S42" s="713"/>
      <c r="T42" s="697"/>
    </row>
    <row r="43" spans="1:20" ht="23.1" customHeight="1">
      <c r="A43" s="696"/>
      <c r="B43" s="1023"/>
      <c r="C43" s="1024"/>
      <c r="D43" s="522"/>
      <c r="E43" s="523"/>
      <c r="F43" s="523"/>
      <c r="G43" s="524"/>
      <c r="H43" s="525"/>
      <c r="I43" s="526"/>
      <c r="J43" s="536"/>
      <c r="K43" s="643">
        <f t="shared" si="1"/>
        <v>0</v>
      </c>
      <c r="L43" s="527"/>
      <c r="M43" s="551"/>
      <c r="N43" s="528"/>
      <c r="O43" s="529"/>
      <c r="P43" s="530"/>
      <c r="Q43" s="531"/>
      <c r="R43" s="532"/>
      <c r="S43" s="713"/>
      <c r="T43" s="697"/>
    </row>
    <row r="44" spans="1:20" ht="23.1" customHeight="1">
      <c r="A44" s="696"/>
      <c r="B44" s="1023"/>
      <c r="C44" s="1024"/>
      <c r="D44" s="522"/>
      <c r="E44" s="523"/>
      <c r="F44" s="523"/>
      <c r="G44" s="524"/>
      <c r="H44" s="525"/>
      <c r="I44" s="526"/>
      <c r="J44" s="536"/>
      <c r="K44" s="643">
        <f t="shared" si="1"/>
        <v>0</v>
      </c>
      <c r="L44" s="527"/>
      <c r="M44" s="551"/>
      <c r="N44" s="528"/>
      <c r="O44" s="529"/>
      <c r="P44" s="530"/>
      <c r="Q44" s="531"/>
      <c r="R44" s="532"/>
      <c r="S44" s="713"/>
      <c r="T44" s="697"/>
    </row>
    <row r="45" spans="1:20" ht="23.1" customHeight="1">
      <c r="A45" s="696"/>
      <c r="B45" s="1023"/>
      <c r="C45" s="1024"/>
      <c r="D45" s="522"/>
      <c r="E45" s="523"/>
      <c r="F45" s="523"/>
      <c r="G45" s="524"/>
      <c r="H45" s="525"/>
      <c r="I45" s="526"/>
      <c r="J45" s="536"/>
      <c r="K45" s="643">
        <f t="shared" si="1"/>
        <v>0</v>
      </c>
      <c r="L45" s="527"/>
      <c r="M45" s="551"/>
      <c r="N45" s="528"/>
      <c r="O45" s="529"/>
      <c r="P45" s="530"/>
      <c r="Q45" s="531"/>
      <c r="R45" s="532"/>
      <c r="S45" s="713"/>
      <c r="T45" s="697"/>
    </row>
    <row r="46" spans="1:20" ht="23.1" customHeight="1">
      <c r="A46" s="696"/>
      <c r="B46" s="1023"/>
      <c r="C46" s="1024"/>
      <c r="D46" s="522"/>
      <c r="E46" s="523"/>
      <c r="F46" s="523"/>
      <c r="G46" s="524"/>
      <c r="H46" s="525"/>
      <c r="I46" s="526"/>
      <c r="J46" s="536"/>
      <c r="K46" s="643">
        <f t="shared" si="1"/>
        <v>0</v>
      </c>
      <c r="L46" s="527"/>
      <c r="M46" s="551"/>
      <c r="N46" s="528"/>
      <c r="O46" s="529"/>
      <c r="P46" s="530"/>
      <c r="Q46" s="531"/>
      <c r="R46" s="532"/>
      <c r="S46" s="713"/>
      <c r="T46" s="697"/>
    </row>
    <row r="47" spans="1:20" ht="23.1" customHeight="1">
      <c r="A47" s="696"/>
      <c r="B47" s="1023"/>
      <c r="C47" s="1024"/>
      <c r="D47" s="522"/>
      <c r="E47" s="523"/>
      <c r="F47" s="523"/>
      <c r="G47" s="524"/>
      <c r="H47" s="525"/>
      <c r="I47" s="526"/>
      <c r="J47" s="536"/>
      <c r="K47" s="643">
        <f t="shared" si="1"/>
        <v>0</v>
      </c>
      <c r="L47" s="527"/>
      <c r="M47" s="551"/>
      <c r="N47" s="528"/>
      <c r="O47" s="529"/>
      <c r="P47" s="530"/>
      <c r="Q47" s="531"/>
      <c r="R47" s="532"/>
      <c r="S47" s="713"/>
      <c r="T47" s="697"/>
    </row>
    <row r="48" spans="1:20" ht="23.1" customHeight="1">
      <c r="A48" s="696"/>
      <c r="B48" s="1023"/>
      <c r="C48" s="1024"/>
      <c r="D48" s="522"/>
      <c r="E48" s="523"/>
      <c r="F48" s="523"/>
      <c r="G48" s="524"/>
      <c r="H48" s="525"/>
      <c r="I48" s="526"/>
      <c r="J48" s="536"/>
      <c r="K48" s="643">
        <f t="shared" si="1"/>
        <v>0</v>
      </c>
      <c r="L48" s="527"/>
      <c r="M48" s="551"/>
      <c r="N48" s="528"/>
      <c r="O48" s="529"/>
      <c r="P48" s="530"/>
      <c r="Q48" s="531"/>
      <c r="R48" s="532"/>
      <c r="S48" s="713"/>
      <c r="T48" s="697"/>
    </row>
    <row r="49" spans="1:26" ht="23.1" customHeight="1" thickBot="1">
      <c r="A49" s="696"/>
      <c r="B49" s="716"/>
      <c r="C49" s="717"/>
      <c r="D49" s="717"/>
      <c r="E49" s="717"/>
      <c r="F49" s="717"/>
      <c r="G49" s="718"/>
      <c r="H49" s="719"/>
      <c r="I49" s="720"/>
      <c r="J49" s="721" t="s">
        <v>1099</v>
      </c>
      <c r="K49" s="722">
        <f>SUM(K32:K48)</f>
        <v>0</v>
      </c>
      <c r="L49" s="717"/>
      <c r="M49" s="723"/>
      <c r="N49" s="724"/>
      <c r="O49" s="723" t="s">
        <v>1100</v>
      </c>
      <c r="P49" s="722">
        <f>ROUNDDOWN(K49,(LEN(TEXT(K49,"0"))-3)*-1)</f>
        <v>0</v>
      </c>
      <c r="Q49" s="737"/>
      <c r="R49" s="726"/>
      <c r="S49" s="727"/>
      <c r="T49" s="697"/>
    </row>
    <row r="50" spans="1:26" ht="23.1" customHeight="1">
      <c r="A50" s="696"/>
      <c r="B50" s="698"/>
      <c r="C50" s="699"/>
      <c r="D50" s="700"/>
      <c r="E50" s="700"/>
      <c r="F50" s="700"/>
      <c r="G50" s="700"/>
      <c r="H50" s="701"/>
      <c r="I50" s="701"/>
      <c r="J50" s="1027" t="s">
        <v>1518</v>
      </c>
      <c r="K50" s="1027"/>
      <c r="L50" s="702"/>
      <c r="M50" s="702"/>
      <c r="N50" s="702"/>
      <c r="O50" s="702"/>
      <c r="P50" s="703"/>
      <c r="Q50" s="733" t="s">
        <v>1081</v>
      </c>
      <c r="R50" s="734">
        <f>R26+1</f>
        <v>3</v>
      </c>
      <c r="S50" s="744"/>
      <c r="T50" s="697"/>
      <c r="U50" s="494"/>
    </row>
    <row r="51" spans="1:26" ht="23.1" customHeight="1">
      <c r="A51" s="696"/>
      <c r="B51" s="707" t="s">
        <v>1526</v>
      </c>
      <c r="C51" s="495" t="s">
        <v>1104</v>
      </c>
      <c r="D51" s="496"/>
      <c r="E51" s="496"/>
      <c r="F51" s="496"/>
      <c r="G51" s="497"/>
      <c r="H51" s="498"/>
      <c r="I51" s="499"/>
      <c r="J51" s="499"/>
      <c r="K51" s="624"/>
      <c r="L51" s="494"/>
      <c r="M51" s="494"/>
      <c r="N51" s="494"/>
      <c r="O51" s="494"/>
      <c r="P51" s="621"/>
      <c r="Q51" s="622"/>
      <c r="R51" s="622"/>
      <c r="S51" s="708"/>
      <c r="T51" s="697"/>
      <c r="U51" s="494"/>
    </row>
    <row r="52" spans="1:26" ht="23.1" customHeight="1">
      <c r="A52" s="696"/>
      <c r="B52" s="709" t="s">
        <v>1083</v>
      </c>
      <c r="C52" s="1028" t="s">
        <v>1105</v>
      </c>
      <c r="D52" s="1028"/>
      <c r="E52" s="1028"/>
      <c r="F52" s="1028"/>
      <c r="G52" s="501"/>
      <c r="H52" s="498"/>
      <c r="I52" s="502"/>
      <c r="J52" s="623"/>
      <c r="K52" s="494"/>
      <c r="L52" s="502"/>
      <c r="M52" s="502"/>
      <c r="N52" s="502"/>
      <c r="O52" s="502"/>
      <c r="P52" s="645"/>
      <c r="Q52" s="626"/>
      <c r="R52" s="1039"/>
      <c r="S52" s="1040"/>
      <c r="T52" s="697"/>
    </row>
    <row r="53" spans="1:26" ht="23.1" customHeight="1">
      <c r="A53" s="696"/>
      <c r="B53" s="709" t="s">
        <v>1520</v>
      </c>
      <c r="C53" s="1036"/>
      <c r="D53" s="1036"/>
      <c r="E53" s="627"/>
      <c r="F53" s="627"/>
      <c r="G53" s="504" t="s">
        <v>1085</v>
      </c>
      <c r="H53" s="505"/>
      <c r="I53" s="502"/>
      <c r="J53" s="623"/>
      <c r="K53" s="624"/>
      <c r="L53" s="506"/>
      <c r="M53" s="507"/>
      <c r="N53" s="628"/>
      <c r="O53" s="629"/>
      <c r="P53" s="630"/>
      <c r="Q53" s="631"/>
      <c r="R53" s="1032"/>
      <c r="S53" s="1033"/>
      <c r="T53" s="697"/>
      <c r="V53" s="509"/>
      <c r="W53" s="510"/>
      <c r="X53" s="508"/>
      <c r="Y53" s="511"/>
      <c r="Z53" s="494"/>
    </row>
    <row r="54" spans="1:26" ht="23.1" customHeight="1">
      <c r="A54" s="696"/>
      <c r="B54" s="710"/>
      <c r="C54" s="512"/>
      <c r="D54" s="512"/>
      <c r="E54" s="512"/>
      <c r="F54" s="512"/>
      <c r="G54" s="512"/>
      <c r="H54" s="513"/>
      <c r="I54" s="513"/>
      <c r="J54" s="644"/>
      <c r="K54" s="633"/>
      <c r="L54" s="634"/>
      <c r="M54" s="494"/>
      <c r="N54" s="494"/>
      <c r="O54" s="514"/>
      <c r="P54" s="636"/>
      <c r="Q54" s="696"/>
      <c r="R54" s="1034"/>
      <c r="S54" s="1035"/>
      <c r="T54" s="697"/>
      <c r="V54" s="515"/>
      <c r="W54" s="516"/>
      <c r="X54" s="492"/>
      <c r="Y54" s="517"/>
      <c r="Z54" s="494"/>
    </row>
    <row r="55" spans="1:26" ht="23.1" customHeight="1">
      <c r="A55" s="696"/>
      <c r="B55" s="711" t="s">
        <v>1521</v>
      </c>
      <c r="C55" s="518"/>
      <c r="D55" s="518" t="s">
        <v>1086</v>
      </c>
      <c r="E55" s="518"/>
      <c r="F55" s="518"/>
      <c r="G55" s="518"/>
      <c r="H55" s="519" t="s">
        <v>1522</v>
      </c>
      <c r="I55" s="519" t="s">
        <v>1087</v>
      </c>
      <c r="J55" s="637" t="s">
        <v>1088</v>
      </c>
      <c r="K55" s="520" t="s">
        <v>1523</v>
      </c>
      <c r="L55" s="638" t="s">
        <v>1089</v>
      </c>
      <c r="M55" s="639" t="s">
        <v>1090</v>
      </c>
      <c r="N55" s="521" t="s">
        <v>1091</v>
      </c>
      <c r="O55" s="521" t="s">
        <v>1092</v>
      </c>
      <c r="P55" s="640" t="s">
        <v>1093</v>
      </c>
      <c r="Q55" s="641" t="s">
        <v>1524</v>
      </c>
      <c r="R55" s="642"/>
      <c r="S55" s="712"/>
      <c r="T55" s="697"/>
    </row>
    <row r="56" spans="1:26" ht="23.1" customHeight="1">
      <c r="A56" s="696"/>
      <c r="B56" s="1023"/>
      <c r="C56" s="1024"/>
      <c r="D56" s="522"/>
      <c r="E56" s="523"/>
      <c r="F56" s="523"/>
      <c r="G56" s="524"/>
      <c r="H56" s="525"/>
      <c r="I56" s="526"/>
      <c r="J56" s="536"/>
      <c r="K56" s="643">
        <f t="shared" ref="K56:K72" si="2">ROUNDDOWN(H56*J56,0)</f>
        <v>0</v>
      </c>
      <c r="L56" s="527"/>
      <c r="M56" s="551"/>
      <c r="N56" s="528"/>
      <c r="O56" s="529"/>
      <c r="P56" s="530"/>
      <c r="Q56" s="531"/>
      <c r="R56" s="532"/>
      <c r="S56" s="713"/>
      <c r="T56" s="697"/>
    </row>
    <row r="57" spans="1:26" ht="23.1" customHeight="1">
      <c r="A57" s="696"/>
      <c r="B57" s="1041" t="s">
        <v>1106</v>
      </c>
      <c r="C57" s="1042"/>
      <c r="D57" s="522" t="s">
        <v>1107</v>
      </c>
      <c r="E57" s="523"/>
      <c r="F57" s="523"/>
      <c r="G57" s="524"/>
      <c r="H57" s="534">
        <v>4</v>
      </c>
      <c r="I57" s="535" t="s">
        <v>1095</v>
      </c>
      <c r="J57" s="536"/>
      <c r="K57" s="643"/>
      <c r="L57" s="527"/>
      <c r="M57" s="551"/>
      <c r="N57" s="528"/>
      <c r="O57" s="529"/>
      <c r="P57" s="530"/>
      <c r="Q57" s="531"/>
      <c r="R57" s="549"/>
      <c r="S57" s="736"/>
      <c r="T57" s="697"/>
    </row>
    <row r="58" spans="1:26" ht="23.1" customHeight="1">
      <c r="A58" s="696"/>
      <c r="B58" s="1037" t="s">
        <v>1108</v>
      </c>
      <c r="C58" s="1038"/>
      <c r="D58" s="522"/>
      <c r="E58" s="523"/>
      <c r="F58" s="523"/>
      <c r="G58" s="524"/>
      <c r="H58" s="525">
        <v>1</v>
      </c>
      <c r="I58" s="535" t="s">
        <v>1095</v>
      </c>
      <c r="J58" s="536"/>
      <c r="K58" s="643"/>
      <c r="L58" s="527"/>
      <c r="M58" s="551"/>
      <c r="N58" s="528"/>
      <c r="O58" s="529"/>
      <c r="P58" s="547"/>
      <c r="Q58" s="531"/>
      <c r="R58" s="549"/>
      <c r="S58" s="736"/>
      <c r="T58" s="697"/>
    </row>
    <row r="59" spans="1:26" ht="23.1" customHeight="1">
      <c r="A59" s="696"/>
      <c r="B59" s="1023"/>
      <c r="C59" s="1024"/>
      <c r="D59" s="522"/>
      <c r="E59" s="523"/>
      <c r="F59" s="523"/>
      <c r="G59" s="524"/>
      <c r="H59" s="525"/>
      <c r="I59" s="526"/>
      <c r="J59" s="536"/>
      <c r="K59" s="643">
        <f t="shared" si="2"/>
        <v>0</v>
      </c>
      <c r="L59" s="527"/>
      <c r="M59" s="551"/>
      <c r="N59" s="528"/>
      <c r="O59" s="529"/>
      <c r="P59" s="530"/>
      <c r="Q59" s="531"/>
      <c r="R59" s="532"/>
      <c r="S59" s="713"/>
      <c r="T59" s="697"/>
    </row>
    <row r="60" spans="1:26" ht="23.1" customHeight="1">
      <c r="A60" s="696"/>
      <c r="B60" s="1023"/>
      <c r="C60" s="1024"/>
      <c r="D60" s="522"/>
      <c r="E60" s="523"/>
      <c r="F60" s="523"/>
      <c r="G60" s="524"/>
      <c r="H60" s="525"/>
      <c r="I60" s="526"/>
      <c r="J60" s="536"/>
      <c r="K60" s="643">
        <f t="shared" si="2"/>
        <v>0</v>
      </c>
      <c r="L60" s="527"/>
      <c r="M60" s="551"/>
      <c r="N60" s="528"/>
      <c r="O60" s="529"/>
      <c r="P60" s="530"/>
      <c r="Q60" s="531"/>
      <c r="R60" s="532"/>
      <c r="S60" s="713"/>
      <c r="T60" s="697"/>
    </row>
    <row r="61" spans="1:26" ht="23.1" customHeight="1">
      <c r="A61" s="696"/>
      <c r="B61" s="1023"/>
      <c r="C61" s="1024"/>
      <c r="D61" s="522"/>
      <c r="E61" s="523"/>
      <c r="F61" s="523"/>
      <c r="G61" s="524"/>
      <c r="H61" s="525"/>
      <c r="I61" s="526"/>
      <c r="J61" s="536"/>
      <c r="K61" s="643">
        <f t="shared" si="2"/>
        <v>0</v>
      </c>
      <c r="L61" s="527"/>
      <c r="M61" s="551"/>
      <c r="N61" s="528"/>
      <c r="O61" s="529"/>
      <c r="P61" s="530"/>
      <c r="Q61" s="531"/>
      <c r="R61" s="532"/>
      <c r="S61" s="713"/>
      <c r="T61" s="697"/>
    </row>
    <row r="62" spans="1:26" ht="23.1" customHeight="1">
      <c r="A62" s="696"/>
      <c r="B62" s="1023"/>
      <c r="C62" s="1024"/>
      <c r="D62" s="522"/>
      <c r="E62" s="523"/>
      <c r="F62" s="523"/>
      <c r="G62" s="524"/>
      <c r="H62" s="525"/>
      <c r="I62" s="526"/>
      <c r="J62" s="536"/>
      <c r="K62" s="643">
        <f t="shared" si="2"/>
        <v>0</v>
      </c>
      <c r="L62" s="527"/>
      <c r="M62" s="551"/>
      <c r="N62" s="528"/>
      <c r="O62" s="529"/>
      <c r="P62" s="530"/>
      <c r="Q62" s="531"/>
      <c r="R62" s="532"/>
      <c r="S62" s="713"/>
      <c r="T62" s="697"/>
    </row>
    <row r="63" spans="1:26" ht="23.1" customHeight="1">
      <c r="A63" s="696"/>
      <c r="B63" s="1023"/>
      <c r="C63" s="1024"/>
      <c r="D63" s="522"/>
      <c r="E63" s="523"/>
      <c r="F63" s="523"/>
      <c r="G63" s="524"/>
      <c r="H63" s="525"/>
      <c r="I63" s="526"/>
      <c r="J63" s="536"/>
      <c r="K63" s="643">
        <f t="shared" si="2"/>
        <v>0</v>
      </c>
      <c r="L63" s="527"/>
      <c r="M63" s="551"/>
      <c r="N63" s="528"/>
      <c r="O63" s="529"/>
      <c r="P63" s="530"/>
      <c r="Q63" s="531"/>
      <c r="R63" s="532"/>
      <c r="S63" s="713"/>
      <c r="T63" s="697"/>
    </row>
    <row r="64" spans="1:26" ht="23.1" customHeight="1">
      <c r="A64" s="696"/>
      <c r="B64" s="1023"/>
      <c r="C64" s="1024"/>
      <c r="D64" s="522"/>
      <c r="E64" s="523"/>
      <c r="F64" s="523"/>
      <c r="G64" s="524"/>
      <c r="H64" s="525"/>
      <c r="I64" s="526"/>
      <c r="J64" s="536"/>
      <c r="K64" s="643">
        <f t="shared" si="2"/>
        <v>0</v>
      </c>
      <c r="L64" s="527"/>
      <c r="M64" s="551"/>
      <c r="N64" s="528"/>
      <c r="O64" s="529"/>
      <c r="P64" s="530"/>
      <c r="Q64" s="531"/>
      <c r="R64" s="532"/>
      <c r="S64" s="713"/>
      <c r="T64" s="697"/>
    </row>
    <row r="65" spans="1:26" ht="23.1" customHeight="1">
      <c r="A65" s="696"/>
      <c r="B65" s="1023"/>
      <c r="C65" s="1024"/>
      <c r="D65" s="522"/>
      <c r="E65" s="523"/>
      <c r="F65" s="523"/>
      <c r="G65" s="524"/>
      <c r="H65" s="525"/>
      <c r="I65" s="526"/>
      <c r="J65" s="536"/>
      <c r="K65" s="643">
        <f t="shared" si="2"/>
        <v>0</v>
      </c>
      <c r="L65" s="527"/>
      <c r="M65" s="551"/>
      <c r="N65" s="528"/>
      <c r="O65" s="529"/>
      <c r="P65" s="530"/>
      <c r="Q65" s="531"/>
      <c r="R65" s="532"/>
      <c r="S65" s="713"/>
      <c r="T65" s="697"/>
    </row>
    <row r="66" spans="1:26" ht="23.1" customHeight="1">
      <c r="A66" s="696"/>
      <c r="B66" s="1023"/>
      <c r="C66" s="1024"/>
      <c r="D66" s="522"/>
      <c r="E66" s="523"/>
      <c r="F66" s="523"/>
      <c r="G66" s="524"/>
      <c r="H66" s="525"/>
      <c r="I66" s="526"/>
      <c r="J66" s="536"/>
      <c r="K66" s="643">
        <f t="shared" si="2"/>
        <v>0</v>
      </c>
      <c r="L66" s="527"/>
      <c r="M66" s="551"/>
      <c r="N66" s="528"/>
      <c r="O66" s="529"/>
      <c r="P66" s="530"/>
      <c r="Q66" s="531"/>
      <c r="R66" s="532"/>
      <c r="S66" s="713"/>
      <c r="T66" s="697"/>
    </row>
    <row r="67" spans="1:26" ht="23.1" customHeight="1">
      <c r="A67" s="696"/>
      <c r="B67" s="1023"/>
      <c r="C67" s="1024"/>
      <c r="D67" s="522"/>
      <c r="E67" s="523"/>
      <c r="F67" s="523"/>
      <c r="G67" s="524"/>
      <c r="H67" s="525"/>
      <c r="I67" s="526"/>
      <c r="J67" s="536"/>
      <c r="K67" s="643">
        <f t="shared" si="2"/>
        <v>0</v>
      </c>
      <c r="L67" s="527"/>
      <c r="M67" s="551"/>
      <c r="N67" s="528"/>
      <c r="O67" s="529"/>
      <c r="P67" s="530"/>
      <c r="Q67" s="531"/>
      <c r="R67" s="532"/>
      <c r="S67" s="713"/>
      <c r="T67" s="697"/>
    </row>
    <row r="68" spans="1:26" ht="23.1" customHeight="1">
      <c r="A68" s="696"/>
      <c r="B68" s="1023"/>
      <c r="C68" s="1024"/>
      <c r="D68" s="522"/>
      <c r="E68" s="523"/>
      <c r="F68" s="523"/>
      <c r="G68" s="524"/>
      <c r="H68" s="525"/>
      <c r="I68" s="526"/>
      <c r="J68" s="536"/>
      <c r="K68" s="643">
        <f t="shared" si="2"/>
        <v>0</v>
      </c>
      <c r="L68" s="527"/>
      <c r="M68" s="551"/>
      <c r="N68" s="528"/>
      <c r="O68" s="529"/>
      <c r="P68" s="530"/>
      <c r="Q68" s="531"/>
      <c r="R68" s="532"/>
      <c r="S68" s="713"/>
      <c r="T68" s="697"/>
    </row>
    <row r="69" spans="1:26" ht="23.1" customHeight="1">
      <c r="A69" s="696"/>
      <c r="B69" s="1023"/>
      <c r="C69" s="1024"/>
      <c r="D69" s="522"/>
      <c r="E69" s="523"/>
      <c r="F69" s="523"/>
      <c r="G69" s="524"/>
      <c r="H69" s="525"/>
      <c r="I69" s="526"/>
      <c r="J69" s="536"/>
      <c r="K69" s="643">
        <f t="shared" si="2"/>
        <v>0</v>
      </c>
      <c r="L69" s="527"/>
      <c r="M69" s="551"/>
      <c r="N69" s="528"/>
      <c r="O69" s="529"/>
      <c r="P69" s="530"/>
      <c r="Q69" s="531"/>
      <c r="R69" s="532"/>
      <c r="S69" s="713"/>
      <c r="T69" s="697"/>
    </row>
    <row r="70" spans="1:26" ht="23.1" customHeight="1">
      <c r="A70" s="696"/>
      <c r="B70" s="1023"/>
      <c r="C70" s="1024"/>
      <c r="D70" s="522"/>
      <c r="E70" s="523"/>
      <c r="F70" s="523"/>
      <c r="G70" s="524"/>
      <c r="H70" s="525"/>
      <c r="I70" s="526"/>
      <c r="J70" s="536"/>
      <c r="K70" s="643">
        <f t="shared" si="2"/>
        <v>0</v>
      </c>
      <c r="L70" s="527"/>
      <c r="M70" s="551"/>
      <c r="N70" s="528"/>
      <c r="O70" s="529"/>
      <c r="P70" s="530"/>
      <c r="Q70" s="531"/>
      <c r="R70" s="532"/>
      <c r="S70" s="713"/>
      <c r="T70" s="697"/>
    </row>
    <row r="71" spans="1:26" ht="23.1" customHeight="1">
      <c r="A71" s="696"/>
      <c r="B71" s="1023"/>
      <c r="C71" s="1024"/>
      <c r="D71" s="522"/>
      <c r="E71" s="523"/>
      <c r="F71" s="523"/>
      <c r="G71" s="524"/>
      <c r="H71" s="525"/>
      <c r="I71" s="526"/>
      <c r="J71" s="536"/>
      <c r="K71" s="643">
        <f t="shared" si="2"/>
        <v>0</v>
      </c>
      <c r="L71" s="527"/>
      <c r="M71" s="551"/>
      <c r="N71" s="528"/>
      <c r="O71" s="529"/>
      <c r="P71" s="530"/>
      <c r="Q71" s="531"/>
      <c r="R71" s="532"/>
      <c r="S71" s="713"/>
      <c r="T71" s="697"/>
    </row>
    <row r="72" spans="1:26" ht="23.1" customHeight="1">
      <c r="A72" s="696"/>
      <c r="B72" s="1023"/>
      <c r="C72" s="1024"/>
      <c r="D72" s="522"/>
      <c r="E72" s="523"/>
      <c r="F72" s="523"/>
      <c r="G72" s="524"/>
      <c r="H72" s="525"/>
      <c r="I72" s="526"/>
      <c r="J72" s="536"/>
      <c r="K72" s="643">
        <f t="shared" si="2"/>
        <v>0</v>
      </c>
      <c r="L72" s="527"/>
      <c r="M72" s="551"/>
      <c r="N72" s="528"/>
      <c r="O72" s="529"/>
      <c r="P72" s="530"/>
      <c r="Q72" s="531"/>
      <c r="R72" s="532"/>
      <c r="S72" s="713"/>
      <c r="T72" s="697"/>
    </row>
    <row r="73" spans="1:26" ht="23.1" customHeight="1" thickBot="1">
      <c r="A73" s="696"/>
      <c r="B73" s="716"/>
      <c r="C73" s="717"/>
      <c r="D73" s="717"/>
      <c r="E73" s="717"/>
      <c r="F73" s="717"/>
      <c r="G73" s="718"/>
      <c r="H73" s="719"/>
      <c r="I73" s="720"/>
      <c r="J73" s="721" t="s">
        <v>1099</v>
      </c>
      <c r="K73" s="722">
        <f>SUM(K56:K72)</f>
        <v>0</v>
      </c>
      <c r="L73" s="717"/>
      <c r="M73" s="723"/>
      <c r="N73" s="724"/>
      <c r="O73" s="723" t="s">
        <v>1100</v>
      </c>
      <c r="P73" s="722">
        <f>ROUNDDOWN(K73,(LEN(TEXT(K73,"0"))-3)*-1)</f>
        <v>0</v>
      </c>
      <c r="Q73" s="737"/>
      <c r="R73" s="726"/>
      <c r="S73" s="727"/>
      <c r="T73" s="697"/>
    </row>
    <row r="74" spans="1:26" ht="23.1" customHeight="1">
      <c r="A74" s="696"/>
      <c r="B74" s="698"/>
      <c r="C74" s="699"/>
      <c r="D74" s="700"/>
      <c r="E74" s="700"/>
      <c r="F74" s="700"/>
      <c r="G74" s="700"/>
      <c r="H74" s="701"/>
      <c r="I74" s="701"/>
      <c r="J74" s="1027" t="s">
        <v>1518</v>
      </c>
      <c r="K74" s="1027"/>
      <c r="L74" s="702"/>
      <c r="M74" s="702"/>
      <c r="N74" s="702"/>
      <c r="O74" s="702"/>
      <c r="P74" s="703"/>
      <c r="Q74" s="733" t="s">
        <v>1081</v>
      </c>
      <c r="R74" s="734">
        <f>R50+1</f>
        <v>4</v>
      </c>
      <c r="S74" s="744"/>
      <c r="T74" s="697"/>
      <c r="U74" s="494"/>
    </row>
    <row r="75" spans="1:26" ht="23.1" customHeight="1">
      <c r="A75" s="696"/>
      <c r="B75" s="707" t="s">
        <v>1526</v>
      </c>
      <c r="C75" s="495" t="s">
        <v>1104</v>
      </c>
      <c r="D75" s="496"/>
      <c r="E75" s="496"/>
      <c r="F75" s="496"/>
      <c r="G75" s="497"/>
      <c r="H75" s="498"/>
      <c r="I75" s="499"/>
      <c r="J75" s="499"/>
      <c r="K75" s="624"/>
      <c r="L75" s="494"/>
      <c r="M75" s="494"/>
      <c r="N75" s="494"/>
      <c r="O75" s="494"/>
      <c r="P75" s="621"/>
      <c r="Q75" s="622"/>
      <c r="R75" s="622"/>
      <c r="S75" s="708"/>
      <c r="T75" s="697"/>
      <c r="U75" s="494"/>
    </row>
    <row r="76" spans="1:26" ht="23.1" customHeight="1">
      <c r="A76" s="696"/>
      <c r="B76" s="709" t="s">
        <v>1083</v>
      </c>
      <c r="C76" s="1028" t="s">
        <v>1109</v>
      </c>
      <c r="D76" s="1028"/>
      <c r="E76" s="1028"/>
      <c r="F76" s="1028"/>
      <c r="G76" s="501"/>
      <c r="H76" s="498"/>
      <c r="I76" s="502"/>
      <c r="J76" s="623"/>
      <c r="K76" s="494"/>
      <c r="L76" s="502"/>
      <c r="M76" s="502"/>
      <c r="N76" s="502"/>
      <c r="O76" s="502"/>
      <c r="P76" s="625"/>
      <c r="Q76" s="626"/>
      <c r="R76" s="1029"/>
      <c r="S76" s="1030"/>
      <c r="T76" s="697"/>
    </row>
    <row r="77" spans="1:26" ht="23.1" customHeight="1">
      <c r="A77" s="696"/>
      <c r="B77" s="709" t="s">
        <v>1520</v>
      </c>
      <c r="C77" s="1036">
        <f>$P97</f>
        <v>0</v>
      </c>
      <c r="D77" s="1036"/>
      <c r="E77" s="627"/>
      <c r="F77" s="627"/>
      <c r="G77" s="504" t="s">
        <v>1085</v>
      </c>
      <c r="H77" s="505"/>
      <c r="I77" s="502"/>
      <c r="J77" s="623"/>
      <c r="K77" s="624"/>
      <c r="L77" s="506"/>
      <c r="M77" s="507"/>
      <c r="N77" s="628"/>
      <c r="O77" s="629"/>
      <c r="P77" s="630"/>
      <c r="Q77" s="631"/>
      <c r="R77" s="1032"/>
      <c r="S77" s="1033"/>
      <c r="T77" s="697"/>
      <c r="V77" s="509"/>
      <c r="W77" s="510"/>
      <c r="X77" s="508"/>
      <c r="Y77" s="511"/>
      <c r="Z77" s="494"/>
    </row>
    <row r="78" spans="1:26" ht="23.1" customHeight="1">
      <c r="A78" s="696"/>
      <c r="B78" s="710"/>
      <c r="C78" s="512"/>
      <c r="D78" s="512"/>
      <c r="E78" s="512"/>
      <c r="F78" s="512"/>
      <c r="G78" s="512"/>
      <c r="H78" s="513"/>
      <c r="I78" s="513"/>
      <c r="J78" s="644"/>
      <c r="K78" s="633"/>
      <c r="L78" s="634"/>
      <c r="M78" s="494"/>
      <c r="N78" s="494"/>
      <c r="O78" s="514"/>
      <c r="P78" s="636"/>
      <c r="Q78" s="696"/>
      <c r="R78" s="1034"/>
      <c r="S78" s="1035"/>
      <c r="T78" s="697"/>
      <c r="V78" s="515"/>
      <c r="W78" s="516"/>
      <c r="X78" s="492"/>
      <c r="Y78" s="517"/>
      <c r="Z78" s="494"/>
    </row>
    <row r="79" spans="1:26" ht="23.1" customHeight="1">
      <c r="A79" s="696"/>
      <c r="B79" s="711" t="s">
        <v>1521</v>
      </c>
      <c r="C79" s="518"/>
      <c r="D79" s="518" t="s">
        <v>1086</v>
      </c>
      <c r="E79" s="518"/>
      <c r="F79" s="518"/>
      <c r="G79" s="518"/>
      <c r="H79" s="519" t="s">
        <v>1522</v>
      </c>
      <c r="I79" s="519" t="s">
        <v>1087</v>
      </c>
      <c r="J79" s="637" t="s">
        <v>1088</v>
      </c>
      <c r="K79" s="520" t="s">
        <v>1523</v>
      </c>
      <c r="L79" s="638" t="s">
        <v>1089</v>
      </c>
      <c r="M79" s="639" t="s">
        <v>1090</v>
      </c>
      <c r="N79" s="521" t="s">
        <v>1091</v>
      </c>
      <c r="O79" s="521" t="s">
        <v>1092</v>
      </c>
      <c r="P79" s="640" t="s">
        <v>1093</v>
      </c>
      <c r="Q79" s="641" t="s">
        <v>1524</v>
      </c>
      <c r="R79" s="642"/>
      <c r="S79" s="712"/>
      <c r="T79" s="697"/>
    </row>
    <row r="80" spans="1:26" ht="23.1" customHeight="1">
      <c r="A80" s="696"/>
      <c r="B80" s="1023"/>
      <c r="C80" s="1024"/>
      <c r="D80" s="522"/>
      <c r="E80" s="523"/>
      <c r="F80" s="523"/>
      <c r="G80" s="524"/>
      <c r="H80" s="525"/>
      <c r="I80" s="526"/>
      <c r="J80" s="536"/>
      <c r="K80" s="643">
        <f t="shared" ref="K80:K96" si="3">ROUNDDOWN(H80*J80,0)</f>
        <v>0</v>
      </c>
      <c r="L80" s="527"/>
      <c r="M80" s="551"/>
      <c r="N80" s="528"/>
      <c r="O80" s="529"/>
      <c r="P80" s="530"/>
      <c r="Q80" s="531"/>
      <c r="R80" s="532"/>
      <c r="S80" s="713"/>
      <c r="T80" s="697"/>
    </row>
    <row r="81" spans="1:20" ht="23.1" customHeight="1">
      <c r="A81" s="696"/>
      <c r="B81" s="1041" t="s">
        <v>1110</v>
      </c>
      <c r="C81" s="1042"/>
      <c r="D81" s="522"/>
      <c r="E81" s="523"/>
      <c r="F81" s="523"/>
      <c r="G81" s="524"/>
      <c r="H81" s="534">
        <v>11.2</v>
      </c>
      <c r="I81" s="535" t="s">
        <v>1527</v>
      </c>
      <c r="J81" s="536">
        <f t="shared" ref="J81:J87" si="4">IF(P81&lt;10000,ROUNDDOWN(P81,-1),ROUNDDOWN(P81,-2))</f>
        <v>0</v>
      </c>
      <c r="K81" s="643">
        <f>ROUNDDOWN(H81*J81,0)</f>
        <v>0</v>
      </c>
      <c r="L81" s="527"/>
      <c r="M81" s="679"/>
      <c r="N81" s="552"/>
      <c r="O81" s="529"/>
      <c r="P81" s="555"/>
      <c r="Q81" s="544"/>
      <c r="R81" s="543"/>
      <c r="S81" s="714"/>
      <c r="T81" s="697"/>
    </row>
    <row r="82" spans="1:20" ht="23.1" customHeight="1">
      <c r="A82" s="696"/>
      <c r="B82" s="1037" t="s">
        <v>1528</v>
      </c>
      <c r="C82" s="1043"/>
      <c r="D82" s="522"/>
      <c r="E82" s="523"/>
      <c r="F82" s="523"/>
      <c r="G82" s="524"/>
      <c r="H82" s="525">
        <v>16.3</v>
      </c>
      <c r="I82" s="535" t="s">
        <v>1527</v>
      </c>
      <c r="J82" s="536">
        <f t="shared" si="4"/>
        <v>0</v>
      </c>
      <c r="K82" s="643">
        <f t="shared" ref="K82:K87" si="5">ROUNDDOWN(H82*J82,0)</f>
        <v>0</v>
      </c>
      <c r="L82" s="556"/>
      <c r="M82" s="679"/>
      <c r="N82" s="552"/>
      <c r="O82" s="529"/>
      <c r="P82" s="555"/>
      <c r="Q82" s="544"/>
      <c r="R82" s="543"/>
      <c r="S82" s="714"/>
      <c r="T82" s="697"/>
    </row>
    <row r="83" spans="1:20" ht="23.1" customHeight="1">
      <c r="A83" s="696"/>
      <c r="B83" s="1037" t="s">
        <v>1529</v>
      </c>
      <c r="C83" s="1043"/>
      <c r="D83" s="522"/>
      <c r="E83" s="523"/>
      <c r="F83" s="523"/>
      <c r="G83" s="524"/>
      <c r="H83" s="525">
        <v>5</v>
      </c>
      <c r="I83" s="535" t="s">
        <v>1527</v>
      </c>
      <c r="J83" s="536">
        <f t="shared" si="4"/>
        <v>0</v>
      </c>
      <c r="K83" s="643">
        <f t="shared" si="5"/>
        <v>0</v>
      </c>
      <c r="L83" s="556"/>
      <c r="M83" s="679"/>
      <c r="N83" s="552"/>
      <c r="O83" s="529"/>
      <c r="P83" s="555"/>
      <c r="Q83" s="544"/>
      <c r="R83" s="543"/>
      <c r="S83" s="714"/>
      <c r="T83" s="697"/>
    </row>
    <row r="84" spans="1:20" ht="23.1" customHeight="1">
      <c r="A84" s="696"/>
      <c r="B84" s="1037" t="s">
        <v>1111</v>
      </c>
      <c r="C84" s="1043"/>
      <c r="D84" s="522"/>
      <c r="E84" s="523"/>
      <c r="F84" s="523"/>
      <c r="G84" s="524"/>
      <c r="H84" s="525">
        <v>4</v>
      </c>
      <c r="I84" s="535" t="s">
        <v>1527</v>
      </c>
      <c r="J84" s="536">
        <f t="shared" si="4"/>
        <v>0</v>
      </c>
      <c r="K84" s="643">
        <f t="shared" si="5"/>
        <v>0</v>
      </c>
      <c r="L84" s="556"/>
      <c r="M84" s="679"/>
      <c r="N84" s="552"/>
      <c r="O84" s="529"/>
      <c r="P84" s="555"/>
      <c r="Q84" s="544"/>
      <c r="R84" s="543"/>
      <c r="S84" s="714"/>
      <c r="T84" s="697"/>
    </row>
    <row r="85" spans="1:20" ht="23.1" customHeight="1">
      <c r="A85" s="696"/>
      <c r="B85" s="1037" t="s">
        <v>1112</v>
      </c>
      <c r="C85" s="1043"/>
      <c r="D85" s="522" t="s">
        <v>1530</v>
      </c>
      <c r="E85" s="523"/>
      <c r="F85" s="523"/>
      <c r="G85" s="524"/>
      <c r="H85" s="525">
        <v>3</v>
      </c>
      <c r="I85" s="526" t="s">
        <v>1095</v>
      </c>
      <c r="J85" s="536">
        <f t="shared" si="4"/>
        <v>0</v>
      </c>
      <c r="K85" s="643">
        <f t="shared" si="5"/>
        <v>0</v>
      </c>
      <c r="L85" s="556"/>
      <c r="M85" s="679"/>
      <c r="N85" s="552"/>
      <c r="O85" s="529"/>
      <c r="P85" s="555"/>
      <c r="Q85" s="544"/>
      <c r="R85" s="543"/>
      <c r="S85" s="714"/>
      <c r="T85" s="697"/>
    </row>
    <row r="86" spans="1:20" ht="23.1" customHeight="1">
      <c r="A86" s="696"/>
      <c r="B86" s="1037" t="s">
        <v>1112</v>
      </c>
      <c r="C86" s="1043"/>
      <c r="D86" s="522" t="s">
        <v>1531</v>
      </c>
      <c r="E86" s="523"/>
      <c r="F86" s="523"/>
      <c r="G86" s="524"/>
      <c r="H86" s="525">
        <v>1</v>
      </c>
      <c r="I86" s="526" t="s">
        <v>1095</v>
      </c>
      <c r="J86" s="536">
        <f t="shared" si="4"/>
        <v>0</v>
      </c>
      <c r="K86" s="643">
        <f t="shared" si="5"/>
        <v>0</v>
      </c>
      <c r="L86" s="556"/>
      <c r="M86" s="679"/>
      <c r="N86" s="552"/>
      <c r="O86" s="529"/>
      <c r="P86" s="555"/>
      <c r="Q86" s="544"/>
      <c r="R86" s="543"/>
      <c r="S86" s="714"/>
      <c r="T86" s="697"/>
    </row>
    <row r="87" spans="1:20" ht="23.1" customHeight="1">
      <c r="A87" s="696"/>
      <c r="B87" s="1037" t="s">
        <v>1532</v>
      </c>
      <c r="C87" s="1043"/>
      <c r="D87" s="522" t="s">
        <v>1533</v>
      </c>
      <c r="E87" s="523"/>
      <c r="F87" s="523"/>
      <c r="G87" s="524"/>
      <c r="H87" s="525">
        <v>1</v>
      </c>
      <c r="I87" s="526" t="s">
        <v>1095</v>
      </c>
      <c r="J87" s="536">
        <f t="shared" si="4"/>
        <v>0</v>
      </c>
      <c r="K87" s="643">
        <f t="shared" si="5"/>
        <v>0</v>
      </c>
      <c r="L87" s="556"/>
      <c r="M87" s="679"/>
      <c r="N87" s="552"/>
      <c r="O87" s="529"/>
      <c r="P87" s="555"/>
      <c r="Q87" s="544"/>
      <c r="R87" s="543"/>
      <c r="S87" s="714"/>
      <c r="T87" s="697"/>
    </row>
    <row r="88" spans="1:20" ht="23.1" customHeight="1">
      <c r="A88" s="696"/>
      <c r="B88" s="1023"/>
      <c r="C88" s="1024"/>
      <c r="D88" s="522"/>
      <c r="E88" s="523"/>
      <c r="F88" s="523"/>
      <c r="G88" s="524"/>
      <c r="H88" s="525"/>
      <c r="I88" s="526"/>
      <c r="J88" s="536"/>
      <c r="K88" s="643">
        <f t="shared" si="3"/>
        <v>0</v>
      </c>
      <c r="L88" s="527"/>
      <c r="M88" s="551"/>
      <c r="N88" s="528"/>
      <c r="O88" s="529"/>
      <c r="P88" s="530"/>
      <c r="Q88" s="531"/>
      <c r="R88" s="532"/>
      <c r="S88" s="713"/>
      <c r="T88" s="697"/>
    </row>
    <row r="89" spans="1:20" ht="23.1" customHeight="1">
      <c r="A89" s="696"/>
      <c r="B89" s="1023"/>
      <c r="C89" s="1024"/>
      <c r="D89" s="522"/>
      <c r="E89" s="523"/>
      <c r="F89" s="523"/>
      <c r="G89" s="524"/>
      <c r="H89" s="525"/>
      <c r="I89" s="526"/>
      <c r="J89" s="536"/>
      <c r="K89" s="643">
        <f t="shared" si="3"/>
        <v>0</v>
      </c>
      <c r="L89" s="527"/>
      <c r="M89" s="551"/>
      <c r="N89" s="528"/>
      <c r="O89" s="529"/>
      <c r="P89" s="530"/>
      <c r="Q89" s="531"/>
      <c r="R89" s="532"/>
      <c r="S89" s="713"/>
      <c r="T89" s="697"/>
    </row>
    <row r="90" spans="1:20" ht="23.1" customHeight="1">
      <c r="A90" s="696"/>
      <c r="B90" s="1023"/>
      <c r="C90" s="1024"/>
      <c r="D90" s="522"/>
      <c r="E90" s="523"/>
      <c r="F90" s="523"/>
      <c r="G90" s="524"/>
      <c r="H90" s="525"/>
      <c r="I90" s="526"/>
      <c r="J90" s="536"/>
      <c r="K90" s="643">
        <f t="shared" si="3"/>
        <v>0</v>
      </c>
      <c r="L90" s="527"/>
      <c r="M90" s="551"/>
      <c r="N90" s="528"/>
      <c r="O90" s="529"/>
      <c r="P90" s="530"/>
      <c r="Q90" s="531"/>
      <c r="R90" s="532"/>
      <c r="S90" s="713"/>
      <c r="T90" s="697"/>
    </row>
    <row r="91" spans="1:20" ht="23.1" customHeight="1">
      <c r="A91" s="696"/>
      <c r="B91" s="1023"/>
      <c r="C91" s="1024"/>
      <c r="D91" s="522"/>
      <c r="E91" s="523"/>
      <c r="F91" s="523"/>
      <c r="G91" s="524"/>
      <c r="H91" s="525"/>
      <c r="I91" s="526"/>
      <c r="J91" s="536"/>
      <c r="K91" s="643">
        <f t="shared" si="3"/>
        <v>0</v>
      </c>
      <c r="L91" s="527"/>
      <c r="M91" s="551"/>
      <c r="N91" s="528"/>
      <c r="O91" s="529"/>
      <c r="P91" s="530"/>
      <c r="Q91" s="531"/>
      <c r="R91" s="532"/>
      <c r="S91" s="713"/>
      <c r="T91" s="697"/>
    </row>
    <row r="92" spans="1:20" ht="23.1" customHeight="1">
      <c r="A92" s="696"/>
      <c r="B92" s="1023"/>
      <c r="C92" s="1024"/>
      <c r="D92" s="522"/>
      <c r="E92" s="523"/>
      <c r="F92" s="523"/>
      <c r="G92" s="524"/>
      <c r="H92" s="525"/>
      <c r="I92" s="526"/>
      <c r="J92" s="536"/>
      <c r="K92" s="643">
        <f t="shared" si="3"/>
        <v>0</v>
      </c>
      <c r="L92" s="527"/>
      <c r="M92" s="551"/>
      <c r="N92" s="528"/>
      <c r="O92" s="529"/>
      <c r="P92" s="530"/>
      <c r="Q92" s="531"/>
      <c r="R92" s="532"/>
      <c r="S92" s="713"/>
      <c r="T92" s="697"/>
    </row>
    <row r="93" spans="1:20" ht="23.1" customHeight="1">
      <c r="A93" s="696"/>
      <c r="B93" s="1023"/>
      <c r="C93" s="1024"/>
      <c r="D93" s="522"/>
      <c r="E93" s="523"/>
      <c r="F93" s="523"/>
      <c r="G93" s="524"/>
      <c r="H93" s="525"/>
      <c r="I93" s="526"/>
      <c r="J93" s="536"/>
      <c r="K93" s="643">
        <f t="shared" si="3"/>
        <v>0</v>
      </c>
      <c r="L93" s="527"/>
      <c r="M93" s="551"/>
      <c r="N93" s="528"/>
      <c r="O93" s="529"/>
      <c r="P93" s="530"/>
      <c r="Q93" s="531"/>
      <c r="R93" s="532"/>
      <c r="S93" s="713"/>
      <c r="T93" s="697"/>
    </row>
    <row r="94" spans="1:20" ht="23.1" customHeight="1">
      <c r="A94" s="696"/>
      <c r="B94" s="1023"/>
      <c r="C94" s="1024"/>
      <c r="D94" s="522"/>
      <c r="E94" s="523"/>
      <c r="F94" s="523"/>
      <c r="G94" s="524"/>
      <c r="H94" s="525"/>
      <c r="I94" s="526"/>
      <c r="J94" s="536"/>
      <c r="K94" s="643">
        <f t="shared" si="3"/>
        <v>0</v>
      </c>
      <c r="L94" s="527"/>
      <c r="M94" s="551"/>
      <c r="N94" s="528"/>
      <c r="O94" s="529"/>
      <c r="P94" s="530"/>
      <c r="Q94" s="531"/>
      <c r="R94" s="532"/>
      <c r="S94" s="713"/>
      <c r="T94" s="697"/>
    </row>
    <row r="95" spans="1:20" ht="23.1" customHeight="1">
      <c r="A95" s="696"/>
      <c r="B95" s="1023"/>
      <c r="C95" s="1024"/>
      <c r="D95" s="522"/>
      <c r="E95" s="523"/>
      <c r="F95" s="523"/>
      <c r="G95" s="524"/>
      <c r="H95" s="525"/>
      <c r="I95" s="526"/>
      <c r="J95" s="536"/>
      <c r="K95" s="643">
        <f t="shared" si="3"/>
        <v>0</v>
      </c>
      <c r="L95" s="527"/>
      <c r="M95" s="551"/>
      <c r="N95" s="528"/>
      <c r="O95" s="529"/>
      <c r="P95" s="530"/>
      <c r="Q95" s="531"/>
      <c r="R95" s="532"/>
      <c r="S95" s="713"/>
      <c r="T95" s="697"/>
    </row>
    <row r="96" spans="1:20" ht="23.1" customHeight="1">
      <c r="A96" s="696"/>
      <c r="B96" s="1023"/>
      <c r="C96" s="1024"/>
      <c r="D96" s="522"/>
      <c r="E96" s="523"/>
      <c r="F96" s="523"/>
      <c r="G96" s="524"/>
      <c r="H96" s="525"/>
      <c r="I96" s="526"/>
      <c r="J96" s="536"/>
      <c r="K96" s="643">
        <f t="shared" si="3"/>
        <v>0</v>
      </c>
      <c r="L96" s="527"/>
      <c r="M96" s="551"/>
      <c r="N96" s="528"/>
      <c r="O96" s="529"/>
      <c r="P96" s="530"/>
      <c r="Q96" s="531"/>
      <c r="R96" s="532"/>
      <c r="S96" s="713"/>
      <c r="T96" s="697"/>
    </row>
    <row r="97" spans="1:26" ht="23.1" customHeight="1" thickBot="1">
      <c r="A97" s="696"/>
      <c r="B97" s="716"/>
      <c r="C97" s="717"/>
      <c r="D97" s="717"/>
      <c r="E97" s="717"/>
      <c r="F97" s="717"/>
      <c r="G97" s="718"/>
      <c r="H97" s="719"/>
      <c r="I97" s="720"/>
      <c r="J97" s="721" t="s">
        <v>1099</v>
      </c>
      <c r="K97" s="722">
        <f>SUM(K80:K96)</f>
        <v>0</v>
      </c>
      <c r="L97" s="717"/>
      <c r="M97" s="723"/>
      <c r="N97" s="724"/>
      <c r="O97" s="723" t="s">
        <v>1100</v>
      </c>
      <c r="P97" s="722">
        <f>ROUNDDOWN(K97,(LEN(TEXT(K97,"0"))-3)*-1)</f>
        <v>0</v>
      </c>
      <c r="Q97" s="737"/>
      <c r="R97" s="726"/>
      <c r="S97" s="727"/>
      <c r="T97" s="697"/>
    </row>
    <row r="98" spans="1:26" ht="23.1" customHeight="1">
      <c r="A98" s="696"/>
      <c r="B98" s="698"/>
      <c r="C98" s="699"/>
      <c r="D98" s="700"/>
      <c r="E98" s="700"/>
      <c r="F98" s="700"/>
      <c r="G98" s="700"/>
      <c r="H98" s="701"/>
      <c r="I98" s="701"/>
      <c r="J98" s="1027" t="s">
        <v>1518</v>
      </c>
      <c r="K98" s="1027"/>
      <c r="L98" s="702"/>
      <c r="M98" s="702"/>
      <c r="N98" s="702"/>
      <c r="O98" s="702"/>
      <c r="P98" s="703"/>
      <c r="Q98" s="733" t="s">
        <v>1081</v>
      </c>
      <c r="R98" s="734">
        <f>R74+1</f>
        <v>5</v>
      </c>
      <c r="S98" s="744"/>
      <c r="T98" s="697"/>
      <c r="U98" s="494"/>
    </row>
    <row r="99" spans="1:26" ht="23.1" customHeight="1">
      <c r="A99" s="696"/>
      <c r="B99" s="707" t="s">
        <v>1526</v>
      </c>
      <c r="C99" s="495" t="s">
        <v>1104</v>
      </c>
      <c r="D99" s="496"/>
      <c r="E99" s="496"/>
      <c r="F99" s="496"/>
      <c r="G99" s="497"/>
      <c r="H99" s="498"/>
      <c r="I99" s="499"/>
      <c r="J99" s="499"/>
      <c r="K99" s="624"/>
      <c r="L99" s="494"/>
      <c r="M99" s="494"/>
      <c r="N99" s="494"/>
      <c r="O99" s="494"/>
      <c r="P99" s="621"/>
      <c r="Q99" s="622"/>
      <c r="R99" s="622"/>
      <c r="S99" s="708"/>
      <c r="T99" s="697"/>
      <c r="U99" s="494"/>
    </row>
    <row r="100" spans="1:26" ht="23.1" customHeight="1">
      <c r="A100" s="696"/>
      <c r="B100" s="709" t="s">
        <v>1083</v>
      </c>
      <c r="C100" s="1028" t="s">
        <v>1113</v>
      </c>
      <c r="D100" s="1028"/>
      <c r="E100" s="1028"/>
      <c r="F100" s="1028"/>
      <c r="G100" s="501"/>
      <c r="H100" s="498"/>
      <c r="I100" s="502"/>
      <c r="J100" s="623"/>
      <c r="K100" s="494"/>
      <c r="L100" s="502"/>
      <c r="M100" s="502"/>
      <c r="N100" s="502"/>
      <c r="O100" s="502"/>
      <c r="P100" s="625"/>
      <c r="Q100" s="626"/>
      <c r="R100" s="1039"/>
      <c r="S100" s="1040"/>
      <c r="T100" s="697"/>
    </row>
    <row r="101" spans="1:26" ht="23.1" customHeight="1">
      <c r="A101" s="696"/>
      <c r="B101" s="709" t="s">
        <v>1520</v>
      </c>
      <c r="C101" s="1036"/>
      <c r="D101" s="1036"/>
      <c r="E101" s="627"/>
      <c r="F101" s="627"/>
      <c r="G101" s="504" t="s">
        <v>1085</v>
      </c>
      <c r="H101" s="505"/>
      <c r="I101" s="502"/>
      <c r="J101" s="623"/>
      <c r="K101" s="624"/>
      <c r="L101" s="506"/>
      <c r="M101" s="507"/>
      <c r="N101" s="628"/>
      <c r="O101" s="629"/>
      <c r="P101" s="630"/>
      <c r="Q101" s="631"/>
      <c r="R101" s="1032"/>
      <c r="S101" s="1033"/>
      <c r="T101" s="697"/>
      <c r="V101" s="509"/>
      <c r="W101" s="510"/>
      <c r="X101" s="508"/>
      <c r="Y101" s="511"/>
      <c r="Z101" s="494"/>
    </row>
    <row r="102" spans="1:26" ht="23.1" customHeight="1">
      <c r="A102" s="696"/>
      <c r="B102" s="710"/>
      <c r="C102" s="512"/>
      <c r="D102" s="512"/>
      <c r="E102" s="512"/>
      <c r="F102" s="512"/>
      <c r="G102" s="512"/>
      <c r="H102" s="513"/>
      <c r="I102" s="513"/>
      <c r="J102" s="644"/>
      <c r="K102" s="633"/>
      <c r="L102" s="634"/>
      <c r="M102" s="494"/>
      <c r="N102" s="494"/>
      <c r="O102" s="514"/>
      <c r="P102" s="636"/>
      <c r="Q102" s="696"/>
      <c r="R102" s="1034"/>
      <c r="S102" s="1035"/>
      <c r="T102" s="697"/>
      <c r="V102" s="515"/>
      <c r="W102" s="516"/>
      <c r="X102" s="492"/>
      <c r="Y102" s="517"/>
      <c r="Z102" s="494"/>
    </row>
    <row r="103" spans="1:26" ht="23.1" customHeight="1">
      <c r="A103" s="696"/>
      <c r="B103" s="711" t="s">
        <v>1521</v>
      </c>
      <c r="C103" s="518"/>
      <c r="D103" s="518" t="s">
        <v>1086</v>
      </c>
      <c r="E103" s="518"/>
      <c r="F103" s="518"/>
      <c r="G103" s="518"/>
      <c r="H103" s="519" t="s">
        <v>1522</v>
      </c>
      <c r="I103" s="519" t="s">
        <v>1087</v>
      </c>
      <c r="J103" s="637" t="s">
        <v>1088</v>
      </c>
      <c r="K103" s="520" t="s">
        <v>1523</v>
      </c>
      <c r="L103" s="638" t="s">
        <v>1089</v>
      </c>
      <c r="M103" s="639" t="s">
        <v>1090</v>
      </c>
      <c r="N103" s="521" t="s">
        <v>1091</v>
      </c>
      <c r="O103" s="521" t="s">
        <v>1092</v>
      </c>
      <c r="P103" s="640" t="s">
        <v>1093</v>
      </c>
      <c r="Q103" s="641" t="s">
        <v>1524</v>
      </c>
      <c r="R103" s="642"/>
      <c r="S103" s="712"/>
      <c r="T103" s="697"/>
    </row>
    <row r="104" spans="1:26" ht="23.1" customHeight="1">
      <c r="A104" s="696"/>
      <c r="B104" s="1023"/>
      <c r="C104" s="1024"/>
      <c r="D104" s="522"/>
      <c r="E104" s="523"/>
      <c r="F104" s="523"/>
      <c r="G104" s="524"/>
      <c r="H104" s="525"/>
      <c r="I104" s="526"/>
      <c r="J104" s="536"/>
      <c r="K104" s="643">
        <f>ROUNDDOWN(H104*J104,0)</f>
        <v>0</v>
      </c>
      <c r="L104" s="527"/>
      <c r="M104" s="551"/>
      <c r="N104" s="528"/>
      <c r="O104" s="529"/>
      <c r="P104" s="530"/>
      <c r="Q104" s="531"/>
      <c r="R104" s="532"/>
      <c r="S104" s="713"/>
      <c r="T104" s="697"/>
    </row>
    <row r="105" spans="1:26" ht="23.1" customHeight="1">
      <c r="A105" s="696"/>
      <c r="B105" s="745" t="s">
        <v>1114</v>
      </c>
      <c r="C105" s="695"/>
      <c r="D105" s="522"/>
      <c r="E105" s="523"/>
      <c r="F105" s="523"/>
      <c r="G105" s="524"/>
      <c r="H105" s="534">
        <v>9.298</v>
      </c>
      <c r="I105" s="535" t="s">
        <v>1534</v>
      </c>
      <c r="J105" s="557"/>
      <c r="K105" s="643"/>
      <c r="L105" s="527"/>
      <c r="M105" s="551"/>
      <c r="N105" s="552"/>
      <c r="O105" s="529"/>
      <c r="P105" s="555"/>
      <c r="Q105" s="544"/>
      <c r="R105" s="543"/>
      <c r="S105" s="714"/>
      <c r="T105" s="697"/>
    </row>
    <row r="106" spans="1:26" ht="23.1" customHeight="1">
      <c r="A106" s="696"/>
      <c r="B106" s="1025"/>
      <c r="C106" s="1026"/>
      <c r="D106" s="522"/>
      <c r="E106" s="523"/>
      <c r="F106" s="523"/>
      <c r="G106" s="524"/>
      <c r="H106" s="534"/>
      <c r="I106" s="535"/>
      <c r="J106" s="536"/>
      <c r="K106" s="643"/>
      <c r="L106" s="527"/>
      <c r="M106" s="551"/>
      <c r="N106" s="552"/>
      <c r="O106" s="529"/>
      <c r="P106" s="553"/>
      <c r="Q106" s="558"/>
      <c r="R106" s="542"/>
      <c r="S106" s="743"/>
      <c r="T106" s="697"/>
    </row>
    <row r="107" spans="1:26" ht="23.1" customHeight="1">
      <c r="A107" s="696"/>
      <c r="B107" s="1044" t="s">
        <v>1115</v>
      </c>
      <c r="C107" s="1045"/>
      <c r="D107" s="522" t="s">
        <v>1535</v>
      </c>
      <c r="E107" s="523"/>
      <c r="F107" s="523" t="s">
        <v>1116</v>
      </c>
      <c r="G107" s="524"/>
      <c r="H107" s="534">
        <f>SUM(H105:H106)</f>
        <v>9.298</v>
      </c>
      <c r="I107" s="535" t="s">
        <v>1534</v>
      </c>
      <c r="J107" s="557"/>
      <c r="K107" s="643"/>
      <c r="L107" s="527"/>
      <c r="M107" s="551"/>
      <c r="N107" s="552"/>
      <c r="O107" s="529"/>
      <c r="P107" s="555"/>
      <c r="Q107" s="544"/>
      <c r="R107" s="559"/>
      <c r="S107" s="746"/>
      <c r="T107" s="697"/>
    </row>
    <row r="108" spans="1:26" ht="23.1" customHeight="1">
      <c r="A108" s="696"/>
      <c r="B108" s="1023"/>
      <c r="C108" s="1024"/>
      <c r="D108" s="522"/>
      <c r="E108" s="523"/>
      <c r="F108" s="523"/>
      <c r="G108" s="524"/>
      <c r="H108" s="525"/>
      <c r="I108" s="526"/>
      <c r="J108" s="536"/>
      <c r="K108" s="643">
        <f t="shared" ref="K108:K120" si="6">ROUNDDOWN(H108*J108,0)</f>
        <v>0</v>
      </c>
      <c r="L108" s="527"/>
      <c r="M108" s="551"/>
      <c r="N108" s="528"/>
      <c r="O108" s="529"/>
      <c r="P108" s="530"/>
      <c r="Q108" s="531"/>
      <c r="R108" s="532"/>
      <c r="S108" s="713"/>
      <c r="T108" s="697"/>
    </row>
    <row r="109" spans="1:26" ht="23.1" customHeight="1">
      <c r="A109" s="696"/>
      <c r="B109" s="1023"/>
      <c r="C109" s="1024"/>
      <c r="D109" s="522"/>
      <c r="E109" s="523"/>
      <c r="F109" s="523"/>
      <c r="G109" s="524"/>
      <c r="H109" s="525"/>
      <c r="I109" s="526"/>
      <c r="J109" s="536"/>
      <c r="K109" s="643">
        <f t="shared" si="6"/>
        <v>0</v>
      </c>
      <c r="L109" s="527"/>
      <c r="M109" s="551"/>
      <c r="N109" s="528"/>
      <c r="O109" s="529"/>
      <c r="P109" s="530"/>
      <c r="Q109" s="531"/>
      <c r="R109" s="532"/>
      <c r="S109" s="713"/>
      <c r="T109" s="697"/>
    </row>
    <row r="110" spans="1:26" ht="23.1" customHeight="1">
      <c r="A110" s="696"/>
      <c r="B110" s="1023"/>
      <c r="C110" s="1024"/>
      <c r="D110" s="522"/>
      <c r="E110" s="523"/>
      <c r="F110" s="523"/>
      <c r="G110" s="524"/>
      <c r="H110" s="525"/>
      <c r="I110" s="526"/>
      <c r="J110" s="536"/>
      <c r="K110" s="643">
        <f t="shared" si="6"/>
        <v>0</v>
      </c>
      <c r="L110" s="527"/>
      <c r="M110" s="551"/>
      <c r="N110" s="528"/>
      <c r="O110" s="529"/>
      <c r="P110" s="530"/>
      <c r="Q110" s="531"/>
      <c r="R110" s="532"/>
      <c r="S110" s="713"/>
      <c r="T110" s="697"/>
    </row>
    <row r="111" spans="1:26" ht="23.1" customHeight="1">
      <c r="A111" s="696"/>
      <c r="B111" s="1023"/>
      <c r="C111" s="1024"/>
      <c r="D111" s="522"/>
      <c r="E111" s="523"/>
      <c r="F111" s="523"/>
      <c r="G111" s="524"/>
      <c r="H111" s="525"/>
      <c r="I111" s="526"/>
      <c r="J111" s="536"/>
      <c r="K111" s="643">
        <f t="shared" si="6"/>
        <v>0</v>
      </c>
      <c r="L111" s="527"/>
      <c r="M111" s="551"/>
      <c r="N111" s="528"/>
      <c r="O111" s="529"/>
      <c r="P111" s="530"/>
      <c r="Q111" s="531"/>
      <c r="R111" s="532"/>
      <c r="S111" s="713"/>
      <c r="T111" s="697"/>
    </row>
    <row r="112" spans="1:26" ht="23.1" customHeight="1">
      <c r="A112" s="696"/>
      <c r="B112" s="1023"/>
      <c r="C112" s="1024"/>
      <c r="D112" s="522"/>
      <c r="E112" s="523"/>
      <c r="F112" s="523"/>
      <c r="G112" s="524"/>
      <c r="H112" s="525"/>
      <c r="I112" s="526"/>
      <c r="J112" s="536"/>
      <c r="K112" s="643">
        <f t="shared" si="6"/>
        <v>0</v>
      </c>
      <c r="L112" s="527"/>
      <c r="M112" s="551"/>
      <c r="N112" s="528"/>
      <c r="O112" s="529"/>
      <c r="P112" s="530"/>
      <c r="Q112" s="531"/>
      <c r="R112" s="532"/>
      <c r="S112" s="713"/>
      <c r="T112" s="697"/>
    </row>
    <row r="113" spans="1:26" ht="23.1" customHeight="1">
      <c r="A113" s="696"/>
      <c r="B113" s="1023"/>
      <c r="C113" s="1024"/>
      <c r="D113" s="522"/>
      <c r="E113" s="523"/>
      <c r="F113" s="523"/>
      <c r="G113" s="524"/>
      <c r="H113" s="525"/>
      <c r="I113" s="526"/>
      <c r="J113" s="536"/>
      <c r="K113" s="643">
        <f t="shared" si="6"/>
        <v>0</v>
      </c>
      <c r="L113" s="527"/>
      <c r="M113" s="551"/>
      <c r="N113" s="528"/>
      <c r="O113" s="529"/>
      <c r="P113" s="530"/>
      <c r="Q113" s="531"/>
      <c r="R113" s="532"/>
      <c r="S113" s="713"/>
      <c r="T113" s="697"/>
    </row>
    <row r="114" spans="1:26" ht="23.1" customHeight="1">
      <c r="A114" s="696"/>
      <c r="B114" s="1023"/>
      <c r="C114" s="1024"/>
      <c r="D114" s="522"/>
      <c r="E114" s="523"/>
      <c r="F114" s="523"/>
      <c r="G114" s="524"/>
      <c r="H114" s="525"/>
      <c r="I114" s="526"/>
      <c r="J114" s="536"/>
      <c r="K114" s="643">
        <f t="shared" si="6"/>
        <v>0</v>
      </c>
      <c r="L114" s="527"/>
      <c r="M114" s="551"/>
      <c r="N114" s="528"/>
      <c r="O114" s="529"/>
      <c r="P114" s="530"/>
      <c r="Q114" s="531"/>
      <c r="R114" s="532"/>
      <c r="S114" s="713"/>
      <c r="T114" s="697"/>
    </row>
    <row r="115" spans="1:26" ht="23.1" customHeight="1">
      <c r="A115" s="696"/>
      <c r="B115" s="1023"/>
      <c r="C115" s="1024"/>
      <c r="D115" s="522"/>
      <c r="E115" s="523"/>
      <c r="F115" s="523"/>
      <c r="G115" s="524"/>
      <c r="H115" s="525"/>
      <c r="I115" s="526"/>
      <c r="J115" s="536"/>
      <c r="K115" s="643">
        <f t="shared" si="6"/>
        <v>0</v>
      </c>
      <c r="L115" s="527"/>
      <c r="M115" s="551"/>
      <c r="N115" s="528"/>
      <c r="O115" s="529"/>
      <c r="P115" s="530"/>
      <c r="Q115" s="531"/>
      <c r="R115" s="532"/>
      <c r="S115" s="713"/>
      <c r="T115" s="697"/>
    </row>
    <row r="116" spans="1:26" ht="23.1" customHeight="1">
      <c r="A116" s="696"/>
      <c r="B116" s="1023"/>
      <c r="C116" s="1024"/>
      <c r="D116" s="522"/>
      <c r="E116" s="523"/>
      <c r="F116" s="523"/>
      <c r="G116" s="524"/>
      <c r="H116" s="525"/>
      <c r="I116" s="526"/>
      <c r="J116" s="536"/>
      <c r="K116" s="643">
        <f t="shared" si="6"/>
        <v>0</v>
      </c>
      <c r="L116" s="527"/>
      <c r="M116" s="551"/>
      <c r="N116" s="528"/>
      <c r="O116" s="529"/>
      <c r="P116" s="530"/>
      <c r="Q116" s="531"/>
      <c r="R116" s="532"/>
      <c r="S116" s="713"/>
      <c r="T116" s="697"/>
    </row>
    <row r="117" spans="1:26" ht="23.1" customHeight="1">
      <c r="A117" s="696"/>
      <c r="B117" s="1023"/>
      <c r="C117" s="1024"/>
      <c r="D117" s="522"/>
      <c r="E117" s="523"/>
      <c r="F117" s="523"/>
      <c r="G117" s="524"/>
      <c r="H117" s="525"/>
      <c r="I117" s="526"/>
      <c r="J117" s="536"/>
      <c r="K117" s="643">
        <f t="shared" si="6"/>
        <v>0</v>
      </c>
      <c r="L117" s="527"/>
      <c r="M117" s="551"/>
      <c r="N117" s="528"/>
      <c r="O117" s="529"/>
      <c r="P117" s="530"/>
      <c r="Q117" s="531"/>
      <c r="R117" s="532"/>
      <c r="S117" s="713"/>
      <c r="T117" s="697"/>
    </row>
    <row r="118" spans="1:26" ht="23.1" customHeight="1">
      <c r="A118" s="696"/>
      <c r="B118" s="1023"/>
      <c r="C118" s="1024"/>
      <c r="D118" s="522"/>
      <c r="E118" s="523"/>
      <c r="F118" s="523"/>
      <c r="G118" s="524"/>
      <c r="H118" s="525"/>
      <c r="I118" s="526"/>
      <c r="J118" s="536"/>
      <c r="K118" s="643">
        <f t="shared" si="6"/>
        <v>0</v>
      </c>
      <c r="L118" s="527"/>
      <c r="M118" s="551"/>
      <c r="N118" s="528"/>
      <c r="O118" s="529"/>
      <c r="P118" s="530"/>
      <c r="Q118" s="531"/>
      <c r="R118" s="532"/>
      <c r="S118" s="713"/>
      <c r="T118" s="697"/>
    </row>
    <row r="119" spans="1:26" ht="23.1" customHeight="1">
      <c r="A119" s="696"/>
      <c r="B119" s="1023"/>
      <c r="C119" s="1024"/>
      <c r="D119" s="522"/>
      <c r="E119" s="523"/>
      <c r="F119" s="523"/>
      <c r="G119" s="524"/>
      <c r="H119" s="525"/>
      <c r="I119" s="526"/>
      <c r="J119" s="536"/>
      <c r="K119" s="643">
        <f t="shared" si="6"/>
        <v>0</v>
      </c>
      <c r="L119" s="527"/>
      <c r="M119" s="551"/>
      <c r="N119" s="528"/>
      <c r="O119" s="529"/>
      <c r="P119" s="530"/>
      <c r="Q119" s="531"/>
      <c r="R119" s="532"/>
      <c r="S119" s="713"/>
      <c r="T119" s="697"/>
    </row>
    <row r="120" spans="1:26" ht="23.1" customHeight="1">
      <c r="A120" s="696"/>
      <c r="B120" s="1023"/>
      <c r="C120" s="1024"/>
      <c r="D120" s="522"/>
      <c r="E120" s="523"/>
      <c r="F120" s="523"/>
      <c r="G120" s="524"/>
      <c r="H120" s="525"/>
      <c r="I120" s="526"/>
      <c r="J120" s="536"/>
      <c r="K120" s="643">
        <f t="shared" si="6"/>
        <v>0</v>
      </c>
      <c r="L120" s="527"/>
      <c r="M120" s="551"/>
      <c r="N120" s="528"/>
      <c r="O120" s="529"/>
      <c r="P120" s="530"/>
      <c r="Q120" s="531"/>
      <c r="R120" s="532"/>
      <c r="S120" s="713"/>
      <c r="T120" s="697"/>
    </row>
    <row r="121" spans="1:26" ht="23.1" customHeight="1" thickBot="1">
      <c r="A121" s="696"/>
      <c r="B121" s="716"/>
      <c r="C121" s="717"/>
      <c r="D121" s="717"/>
      <c r="E121" s="717"/>
      <c r="F121" s="717"/>
      <c r="G121" s="718"/>
      <c r="H121" s="719"/>
      <c r="I121" s="720"/>
      <c r="J121" s="721" t="s">
        <v>1099</v>
      </c>
      <c r="K121" s="722">
        <f>SUM(K104:K120)</f>
        <v>0</v>
      </c>
      <c r="L121" s="717"/>
      <c r="M121" s="723"/>
      <c r="N121" s="724"/>
      <c r="O121" s="723" t="s">
        <v>1100</v>
      </c>
      <c r="P121" s="722">
        <f>ROUNDDOWN(K121,(LEN(TEXT(K121,"0"))-2)*-1)</f>
        <v>0</v>
      </c>
      <c r="Q121" s="737"/>
      <c r="R121" s="726"/>
      <c r="S121" s="727"/>
      <c r="T121" s="697"/>
    </row>
    <row r="122" spans="1:26" ht="23.1" customHeight="1">
      <c r="A122" s="696"/>
      <c r="B122" s="698"/>
      <c r="C122" s="699"/>
      <c r="D122" s="700"/>
      <c r="E122" s="700"/>
      <c r="F122" s="700"/>
      <c r="G122" s="700"/>
      <c r="H122" s="701"/>
      <c r="I122" s="701"/>
      <c r="J122" s="1027" t="s">
        <v>1518</v>
      </c>
      <c r="K122" s="1027"/>
      <c r="L122" s="702"/>
      <c r="M122" s="702"/>
      <c r="N122" s="702"/>
      <c r="O122" s="702"/>
      <c r="P122" s="703"/>
      <c r="Q122" s="733" t="s">
        <v>1081</v>
      </c>
      <c r="R122" s="734">
        <v>6</v>
      </c>
      <c r="S122" s="744"/>
      <c r="T122" s="697"/>
      <c r="U122" s="494"/>
    </row>
    <row r="123" spans="1:26" ht="23.1" customHeight="1">
      <c r="A123" s="696"/>
      <c r="B123" s="707" t="s">
        <v>1536</v>
      </c>
      <c r="C123" s="495" t="s">
        <v>1117</v>
      </c>
      <c r="D123" s="496"/>
      <c r="E123" s="496"/>
      <c r="F123" s="496"/>
      <c r="G123" s="497"/>
      <c r="H123" s="498"/>
      <c r="I123" s="499"/>
      <c r="J123" s="499"/>
      <c r="K123" s="624"/>
      <c r="L123" s="494"/>
      <c r="M123" s="494"/>
      <c r="N123" s="494"/>
      <c r="O123" s="494"/>
      <c r="P123" s="621"/>
      <c r="Q123" s="622"/>
      <c r="R123" s="622"/>
      <c r="S123" s="708"/>
      <c r="T123" s="697"/>
      <c r="U123" s="494"/>
    </row>
    <row r="124" spans="1:26" ht="23.1" customHeight="1">
      <c r="A124" s="696"/>
      <c r="B124" s="709" t="s">
        <v>1083</v>
      </c>
      <c r="C124" s="1028" t="s">
        <v>1105</v>
      </c>
      <c r="D124" s="1028"/>
      <c r="E124" s="1028"/>
      <c r="F124" s="1028"/>
      <c r="G124" s="501"/>
      <c r="H124" s="498"/>
      <c r="I124" s="502"/>
      <c r="J124" s="623"/>
      <c r="K124" s="494"/>
      <c r="L124" s="502"/>
      <c r="M124" s="502"/>
      <c r="N124" s="502"/>
      <c r="O124" s="502"/>
      <c r="P124" s="625"/>
      <c r="Q124" s="626"/>
      <c r="R124" s="1039"/>
      <c r="S124" s="1040"/>
      <c r="T124" s="697"/>
    </row>
    <row r="125" spans="1:26" ht="23.1" customHeight="1">
      <c r="A125" s="696"/>
      <c r="B125" s="709" t="s">
        <v>1520</v>
      </c>
      <c r="C125" s="1036"/>
      <c r="D125" s="1036"/>
      <c r="E125" s="627"/>
      <c r="F125" s="627"/>
      <c r="G125" s="504" t="s">
        <v>1085</v>
      </c>
      <c r="H125" s="505"/>
      <c r="I125" s="502"/>
      <c r="J125" s="623"/>
      <c r="K125" s="624"/>
      <c r="L125" s="506"/>
      <c r="M125" s="507"/>
      <c r="N125" s="628"/>
      <c r="O125" s="629"/>
      <c r="P125" s="630"/>
      <c r="Q125" s="631"/>
      <c r="R125" s="1032"/>
      <c r="S125" s="1033"/>
      <c r="T125" s="697"/>
      <c r="V125" s="509"/>
      <c r="W125" s="510"/>
      <c r="X125" s="508"/>
      <c r="Y125" s="511"/>
      <c r="Z125" s="494"/>
    </row>
    <row r="126" spans="1:26" ht="23.1" customHeight="1">
      <c r="A126" s="696"/>
      <c r="B126" s="710"/>
      <c r="C126" s="512"/>
      <c r="D126" s="512"/>
      <c r="E126" s="512"/>
      <c r="F126" s="512"/>
      <c r="G126" s="512"/>
      <c r="H126" s="513"/>
      <c r="I126" s="513"/>
      <c r="J126" s="644"/>
      <c r="K126" s="633"/>
      <c r="L126" s="634"/>
      <c r="M126" s="494"/>
      <c r="N126" s="494"/>
      <c r="O126" s="514"/>
      <c r="P126" s="636"/>
      <c r="Q126" s="696"/>
      <c r="R126" s="1034"/>
      <c r="S126" s="1035"/>
      <c r="T126" s="697"/>
      <c r="V126" s="515"/>
      <c r="W126" s="516"/>
      <c r="X126" s="492"/>
      <c r="Y126" s="517"/>
      <c r="Z126" s="494"/>
    </row>
    <row r="127" spans="1:26" ht="23.1" customHeight="1">
      <c r="A127" s="696"/>
      <c r="B127" s="711" t="s">
        <v>1521</v>
      </c>
      <c r="C127" s="518"/>
      <c r="D127" s="518" t="s">
        <v>1086</v>
      </c>
      <c r="E127" s="518"/>
      <c r="F127" s="518"/>
      <c r="G127" s="518"/>
      <c r="H127" s="519" t="s">
        <v>1522</v>
      </c>
      <c r="I127" s="519" t="s">
        <v>1087</v>
      </c>
      <c r="J127" s="637" t="s">
        <v>1088</v>
      </c>
      <c r="K127" s="520" t="s">
        <v>1523</v>
      </c>
      <c r="L127" s="638" t="s">
        <v>1089</v>
      </c>
      <c r="M127" s="639" t="s">
        <v>1090</v>
      </c>
      <c r="N127" s="521" t="s">
        <v>1091</v>
      </c>
      <c r="O127" s="521" t="s">
        <v>1092</v>
      </c>
      <c r="P127" s="640" t="s">
        <v>1093</v>
      </c>
      <c r="Q127" s="641" t="s">
        <v>1524</v>
      </c>
      <c r="R127" s="642"/>
      <c r="S127" s="712"/>
      <c r="T127" s="697"/>
    </row>
    <row r="128" spans="1:26" ht="23.1" customHeight="1">
      <c r="A128" s="696"/>
      <c r="B128" s="1023"/>
      <c r="C128" s="1024"/>
      <c r="D128" s="522"/>
      <c r="E128" s="523"/>
      <c r="F128" s="523"/>
      <c r="G128" s="524"/>
      <c r="H128" s="525"/>
      <c r="I128" s="526"/>
      <c r="J128" s="536"/>
      <c r="K128" s="643">
        <f>ROUNDDOWN(H128*J128,0)</f>
        <v>0</v>
      </c>
      <c r="L128" s="527"/>
      <c r="M128" s="551"/>
      <c r="N128" s="528"/>
      <c r="O128" s="529"/>
      <c r="P128" s="530"/>
      <c r="Q128" s="531"/>
      <c r="R128" s="532"/>
      <c r="S128" s="713"/>
      <c r="T128" s="697"/>
    </row>
    <row r="129" spans="1:20" ht="23.1" customHeight="1">
      <c r="A129" s="696"/>
      <c r="B129" s="1041" t="s">
        <v>1106</v>
      </c>
      <c r="C129" s="1042"/>
      <c r="D129" s="522" t="s">
        <v>1107</v>
      </c>
      <c r="E129" s="523"/>
      <c r="F129" s="523"/>
      <c r="G129" s="524"/>
      <c r="H129" s="534">
        <v>5</v>
      </c>
      <c r="I129" s="535" t="s">
        <v>1095</v>
      </c>
      <c r="J129" s="536"/>
      <c r="K129" s="643"/>
      <c r="L129" s="527"/>
      <c r="M129" s="551"/>
      <c r="N129" s="528"/>
      <c r="O129" s="529"/>
      <c r="P129" s="530"/>
      <c r="Q129" s="531"/>
      <c r="R129" s="549"/>
      <c r="S129" s="736"/>
      <c r="T129" s="697"/>
    </row>
    <row r="130" spans="1:20" ht="23.1" customHeight="1">
      <c r="A130" s="696"/>
      <c r="B130" s="1023"/>
      <c r="C130" s="1024"/>
      <c r="D130" s="522"/>
      <c r="E130" s="523"/>
      <c r="F130" s="523"/>
      <c r="G130" s="524"/>
      <c r="H130" s="525"/>
      <c r="I130" s="526"/>
      <c r="J130" s="536"/>
      <c r="K130" s="643">
        <f t="shared" ref="K130:K144" si="7">ROUNDDOWN(H130*J130,0)</f>
        <v>0</v>
      </c>
      <c r="L130" s="527"/>
      <c r="M130" s="551"/>
      <c r="N130" s="528"/>
      <c r="O130" s="529"/>
      <c r="P130" s="530"/>
      <c r="Q130" s="531"/>
      <c r="R130" s="532"/>
      <c r="S130" s="713"/>
      <c r="T130" s="697"/>
    </row>
    <row r="131" spans="1:20" ht="23.1" customHeight="1">
      <c r="A131" s="696"/>
      <c r="B131" s="1023"/>
      <c r="C131" s="1024"/>
      <c r="D131" s="522"/>
      <c r="E131" s="523"/>
      <c r="F131" s="523"/>
      <c r="G131" s="524"/>
      <c r="H131" s="525"/>
      <c r="I131" s="526"/>
      <c r="J131" s="536"/>
      <c r="K131" s="643">
        <f t="shared" si="7"/>
        <v>0</v>
      </c>
      <c r="L131" s="527"/>
      <c r="M131" s="551"/>
      <c r="N131" s="528"/>
      <c r="O131" s="529"/>
      <c r="P131" s="530"/>
      <c r="Q131" s="531"/>
      <c r="R131" s="532"/>
      <c r="S131" s="713"/>
      <c r="T131" s="697"/>
    </row>
    <row r="132" spans="1:20" ht="23.1" customHeight="1">
      <c r="A132" s="696"/>
      <c r="B132" s="1023"/>
      <c r="C132" s="1024"/>
      <c r="D132" s="522"/>
      <c r="E132" s="523"/>
      <c r="F132" s="523"/>
      <c r="G132" s="524"/>
      <c r="H132" s="525"/>
      <c r="I132" s="526"/>
      <c r="J132" s="536"/>
      <c r="K132" s="643">
        <f t="shared" si="7"/>
        <v>0</v>
      </c>
      <c r="L132" s="527"/>
      <c r="M132" s="551"/>
      <c r="N132" s="528"/>
      <c r="O132" s="529"/>
      <c r="P132" s="530"/>
      <c r="Q132" s="531"/>
      <c r="R132" s="532"/>
      <c r="S132" s="713"/>
      <c r="T132" s="697"/>
    </row>
    <row r="133" spans="1:20" ht="23.1" customHeight="1">
      <c r="A133" s="696"/>
      <c r="B133" s="1023"/>
      <c r="C133" s="1024"/>
      <c r="D133" s="522"/>
      <c r="E133" s="523"/>
      <c r="F133" s="523"/>
      <c r="G133" s="524"/>
      <c r="H133" s="525"/>
      <c r="I133" s="526"/>
      <c r="J133" s="536"/>
      <c r="K133" s="643">
        <f t="shared" si="7"/>
        <v>0</v>
      </c>
      <c r="L133" s="527"/>
      <c r="M133" s="551"/>
      <c r="N133" s="528"/>
      <c r="O133" s="529"/>
      <c r="P133" s="530"/>
      <c r="Q133" s="531"/>
      <c r="R133" s="532"/>
      <c r="S133" s="713"/>
      <c r="T133" s="697"/>
    </row>
    <row r="134" spans="1:20" ht="23.1" customHeight="1">
      <c r="A134" s="696"/>
      <c r="B134" s="1023"/>
      <c r="C134" s="1024"/>
      <c r="D134" s="522"/>
      <c r="E134" s="523"/>
      <c r="F134" s="523"/>
      <c r="G134" s="524"/>
      <c r="H134" s="525"/>
      <c r="I134" s="526"/>
      <c r="J134" s="536"/>
      <c r="K134" s="643">
        <f t="shared" si="7"/>
        <v>0</v>
      </c>
      <c r="L134" s="527"/>
      <c r="M134" s="551"/>
      <c r="N134" s="528"/>
      <c r="O134" s="529"/>
      <c r="P134" s="530"/>
      <c r="Q134" s="531"/>
      <c r="R134" s="532"/>
      <c r="S134" s="713"/>
      <c r="T134" s="697"/>
    </row>
    <row r="135" spans="1:20" ht="23.1" customHeight="1">
      <c r="A135" s="696"/>
      <c r="B135" s="1023"/>
      <c r="C135" s="1024"/>
      <c r="D135" s="522"/>
      <c r="E135" s="523"/>
      <c r="F135" s="523"/>
      <c r="G135" s="524"/>
      <c r="H135" s="525"/>
      <c r="I135" s="526"/>
      <c r="J135" s="536"/>
      <c r="K135" s="643">
        <f t="shared" si="7"/>
        <v>0</v>
      </c>
      <c r="L135" s="527"/>
      <c r="M135" s="551"/>
      <c r="N135" s="528"/>
      <c r="O135" s="529"/>
      <c r="P135" s="530"/>
      <c r="Q135" s="531"/>
      <c r="R135" s="532"/>
      <c r="S135" s="713"/>
      <c r="T135" s="697"/>
    </row>
    <row r="136" spans="1:20" ht="23.1" customHeight="1">
      <c r="A136" s="696"/>
      <c r="B136" s="1023"/>
      <c r="C136" s="1024"/>
      <c r="D136" s="522"/>
      <c r="E136" s="523"/>
      <c r="F136" s="523"/>
      <c r="G136" s="524"/>
      <c r="H136" s="525"/>
      <c r="I136" s="526"/>
      <c r="J136" s="536"/>
      <c r="K136" s="643">
        <f t="shared" si="7"/>
        <v>0</v>
      </c>
      <c r="L136" s="527"/>
      <c r="M136" s="551"/>
      <c r="N136" s="528"/>
      <c r="O136" s="529"/>
      <c r="P136" s="530"/>
      <c r="Q136" s="531"/>
      <c r="R136" s="532"/>
      <c r="S136" s="713"/>
      <c r="T136" s="697"/>
    </row>
    <row r="137" spans="1:20" ht="23.1" customHeight="1">
      <c r="A137" s="696"/>
      <c r="B137" s="1023"/>
      <c r="C137" s="1024"/>
      <c r="D137" s="522"/>
      <c r="E137" s="523"/>
      <c r="F137" s="523"/>
      <c r="G137" s="524"/>
      <c r="H137" s="525"/>
      <c r="I137" s="526"/>
      <c r="J137" s="536"/>
      <c r="K137" s="643">
        <f t="shared" si="7"/>
        <v>0</v>
      </c>
      <c r="L137" s="527"/>
      <c r="M137" s="551"/>
      <c r="N137" s="528"/>
      <c r="O137" s="529"/>
      <c r="P137" s="530"/>
      <c r="Q137" s="531"/>
      <c r="R137" s="532"/>
      <c r="S137" s="713"/>
      <c r="T137" s="697"/>
    </row>
    <row r="138" spans="1:20" ht="23.1" customHeight="1">
      <c r="A138" s="696"/>
      <c r="B138" s="1023"/>
      <c r="C138" s="1024"/>
      <c r="D138" s="522"/>
      <c r="E138" s="523"/>
      <c r="F138" s="523"/>
      <c r="G138" s="524"/>
      <c r="H138" s="525"/>
      <c r="I138" s="526"/>
      <c r="J138" s="536"/>
      <c r="K138" s="643">
        <f t="shared" si="7"/>
        <v>0</v>
      </c>
      <c r="L138" s="527"/>
      <c r="M138" s="551"/>
      <c r="N138" s="528"/>
      <c r="O138" s="529"/>
      <c r="P138" s="530"/>
      <c r="Q138" s="531"/>
      <c r="R138" s="532"/>
      <c r="S138" s="713"/>
      <c r="T138" s="697"/>
    </row>
    <row r="139" spans="1:20" ht="23.1" customHeight="1">
      <c r="A139" s="696"/>
      <c r="B139" s="1023"/>
      <c r="C139" s="1024"/>
      <c r="D139" s="522"/>
      <c r="E139" s="523"/>
      <c r="F139" s="523"/>
      <c r="G139" s="524"/>
      <c r="H139" s="525"/>
      <c r="I139" s="526"/>
      <c r="J139" s="536"/>
      <c r="K139" s="643">
        <f t="shared" si="7"/>
        <v>0</v>
      </c>
      <c r="L139" s="527"/>
      <c r="M139" s="551"/>
      <c r="N139" s="528"/>
      <c r="O139" s="529"/>
      <c r="P139" s="530"/>
      <c r="Q139" s="531"/>
      <c r="R139" s="532"/>
      <c r="S139" s="713"/>
      <c r="T139" s="697"/>
    </row>
    <row r="140" spans="1:20" ht="23.1" customHeight="1">
      <c r="A140" s="696"/>
      <c r="B140" s="1023"/>
      <c r="C140" s="1024"/>
      <c r="D140" s="522"/>
      <c r="E140" s="523"/>
      <c r="F140" s="523"/>
      <c r="G140" s="524"/>
      <c r="H140" s="525"/>
      <c r="I140" s="526"/>
      <c r="J140" s="536"/>
      <c r="K140" s="643">
        <f t="shared" si="7"/>
        <v>0</v>
      </c>
      <c r="L140" s="527"/>
      <c r="M140" s="551"/>
      <c r="N140" s="528"/>
      <c r="O140" s="529"/>
      <c r="P140" s="530"/>
      <c r="Q140" s="531"/>
      <c r="R140" s="532"/>
      <c r="S140" s="713"/>
      <c r="T140" s="697"/>
    </row>
    <row r="141" spans="1:20" ht="23.1" customHeight="1">
      <c r="A141" s="696"/>
      <c r="B141" s="1023"/>
      <c r="C141" s="1024"/>
      <c r="D141" s="522"/>
      <c r="E141" s="523"/>
      <c r="F141" s="523"/>
      <c r="G141" s="524"/>
      <c r="H141" s="525"/>
      <c r="I141" s="526"/>
      <c r="J141" s="536"/>
      <c r="K141" s="643">
        <f t="shared" si="7"/>
        <v>0</v>
      </c>
      <c r="L141" s="527"/>
      <c r="M141" s="551"/>
      <c r="N141" s="528"/>
      <c r="O141" s="529"/>
      <c r="P141" s="530"/>
      <c r="Q141" s="531"/>
      <c r="R141" s="532"/>
      <c r="S141" s="713"/>
      <c r="T141" s="697"/>
    </row>
    <row r="142" spans="1:20" ht="23.1" customHeight="1">
      <c r="A142" s="696"/>
      <c r="B142" s="1023"/>
      <c r="C142" s="1024"/>
      <c r="D142" s="522"/>
      <c r="E142" s="523"/>
      <c r="F142" s="523"/>
      <c r="G142" s="524"/>
      <c r="H142" s="525"/>
      <c r="I142" s="526"/>
      <c r="J142" s="536"/>
      <c r="K142" s="643">
        <f t="shared" si="7"/>
        <v>0</v>
      </c>
      <c r="L142" s="527"/>
      <c r="M142" s="551"/>
      <c r="N142" s="528"/>
      <c r="O142" s="529"/>
      <c r="P142" s="530"/>
      <c r="Q142" s="531"/>
      <c r="R142" s="532"/>
      <c r="S142" s="713"/>
      <c r="T142" s="697"/>
    </row>
    <row r="143" spans="1:20" ht="23.1" customHeight="1">
      <c r="A143" s="696"/>
      <c r="B143" s="1023"/>
      <c r="C143" s="1024"/>
      <c r="D143" s="522"/>
      <c r="E143" s="523"/>
      <c r="F143" s="523"/>
      <c r="G143" s="524"/>
      <c r="H143" s="525"/>
      <c r="I143" s="526"/>
      <c r="J143" s="536"/>
      <c r="K143" s="643">
        <f t="shared" si="7"/>
        <v>0</v>
      </c>
      <c r="L143" s="527"/>
      <c r="M143" s="551"/>
      <c r="N143" s="528"/>
      <c r="O143" s="529"/>
      <c r="P143" s="530"/>
      <c r="Q143" s="531"/>
      <c r="R143" s="532"/>
      <c r="S143" s="713"/>
      <c r="T143" s="697"/>
    </row>
    <row r="144" spans="1:20" ht="23.1" customHeight="1">
      <c r="A144" s="696"/>
      <c r="B144" s="1023"/>
      <c r="C144" s="1024"/>
      <c r="D144" s="522"/>
      <c r="E144" s="523"/>
      <c r="F144" s="523"/>
      <c r="G144" s="524"/>
      <c r="H144" s="525"/>
      <c r="I144" s="526"/>
      <c r="J144" s="536"/>
      <c r="K144" s="643">
        <f t="shared" si="7"/>
        <v>0</v>
      </c>
      <c r="L144" s="527"/>
      <c r="M144" s="551"/>
      <c r="N144" s="528"/>
      <c r="O144" s="529"/>
      <c r="P144" s="530"/>
      <c r="Q144" s="531"/>
      <c r="R144" s="532"/>
      <c r="S144" s="713"/>
      <c r="T144" s="697"/>
    </row>
    <row r="145" spans="1:26" ht="23.1" customHeight="1" thickBot="1">
      <c r="A145" s="696"/>
      <c r="B145" s="716"/>
      <c r="C145" s="717"/>
      <c r="D145" s="717"/>
      <c r="E145" s="717"/>
      <c r="F145" s="717"/>
      <c r="G145" s="718"/>
      <c r="H145" s="719"/>
      <c r="I145" s="720"/>
      <c r="J145" s="721" t="s">
        <v>1099</v>
      </c>
      <c r="K145" s="722">
        <f>SUM(K128:K144)</f>
        <v>0</v>
      </c>
      <c r="L145" s="717"/>
      <c r="M145" s="723"/>
      <c r="N145" s="724"/>
      <c r="O145" s="723" t="s">
        <v>1100</v>
      </c>
      <c r="P145" s="722">
        <f>ROUNDDOWN(K145,(LEN(TEXT(K145,"0"))-3)*-1)</f>
        <v>0</v>
      </c>
      <c r="Q145" s="737"/>
      <c r="R145" s="726"/>
      <c r="S145" s="727"/>
      <c r="T145" s="697"/>
    </row>
    <row r="146" spans="1:26" ht="23.1" customHeight="1">
      <c r="A146" s="696"/>
      <c r="B146" s="698"/>
      <c r="C146" s="699"/>
      <c r="D146" s="700"/>
      <c r="E146" s="700"/>
      <c r="F146" s="700"/>
      <c r="G146" s="700"/>
      <c r="H146" s="701"/>
      <c r="I146" s="701"/>
      <c r="J146" s="1027" t="s">
        <v>1518</v>
      </c>
      <c r="K146" s="1027"/>
      <c r="L146" s="702"/>
      <c r="M146" s="702"/>
      <c r="N146" s="702"/>
      <c r="O146" s="702"/>
      <c r="P146" s="703"/>
      <c r="Q146" s="733" t="s">
        <v>1081</v>
      </c>
      <c r="R146" s="734">
        <f>R122+1</f>
        <v>7</v>
      </c>
      <c r="S146" s="744"/>
      <c r="T146" s="697"/>
      <c r="U146" s="494"/>
    </row>
    <row r="147" spans="1:26" ht="23.1" customHeight="1">
      <c r="A147" s="696"/>
      <c r="B147" s="707" t="s">
        <v>1537</v>
      </c>
      <c r="C147" s="495" t="s">
        <v>1118</v>
      </c>
      <c r="D147" s="496"/>
      <c r="E147" s="496"/>
      <c r="F147" s="496"/>
      <c r="G147" s="497"/>
      <c r="H147" s="498"/>
      <c r="I147" s="499"/>
      <c r="J147" s="499"/>
      <c r="K147" s="624"/>
      <c r="L147" s="494"/>
      <c r="M147" s="494"/>
      <c r="N147" s="494"/>
      <c r="O147" s="494"/>
      <c r="P147" s="621"/>
      <c r="Q147" s="622"/>
      <c r="R147" s="622"/>
      <c r="S147" s="708"/>
      <c r="T147" s="697"/>
      <c r="U147" s="494"/>
    </row>
    <row r="148" spans="1:26" ht="23.1" customHeight="1">
      <c r="A148" s="696"/>
      <c r="B148" s="709" t="s">
        <v>1083</v>
      </c>
      <c r="C148" s="1028" t="s">
        <v>1105</v>
      </c>
      <c r="D148" s="1028"/>
      <c r="E148" s="1028"/>
      <c r="F148" s="1028"/>
      <c r="G148" s="501"/>
      <c r="H148" s="498"/>
      <c r="I148" s="502"/>
      <c r="J148" s="623"/>
      <c r="K148" s="494"/>
      <c r="L148" s="502"/>
      <c r="M148" s="502"/>
      <c r="N148" s="502"/>
      <c r="O148" s="502"/>
      <c r="P148" s="625"/>
      <c r="Q148" s="626"/>
      <c r="R148" s="1039"/>
      <c r="S148" s="1040"/>
      <c r="T148" s="697"/>
    </row>
    <row r="149" spans="1:26" ht="23.1" customHeight="1">
      <c r="A149" s="696"/>
      <c r="B149" s="709" t="s">
        <v>1520</v>
      </c>
      <c r="C149" s="1036"/>
      <c r="D149" s="1036"/>
      <c r="E149" s="627"/>
      <c r="F149" s="627"/>
      <c r="G149" s="504" t="s">
        <v>1085</v>
      </c>
      <c r="H149" s="505"/>
      <c r="I149" s="502"/>
      <c r="J149" s="623"/>
      <c r="K149" s="624"/>
      <c r="L149" s="506"/>
      <c r="M149" s="507"/>
      <c r="N149" s="628"/>
      <c r="O149" s="629"/>
      <c r="P149" s="630"/>
      <c r="Q149" s="631"/>
      <c r="R149" s="1032"/>
      <c r="S149" s="1033"/>
      <c r="T149" s="697"/>
      <c r="V149" s="509"/>
      <c r="W149" s="510"/>
      <c r="X149" s="508"/>
      <c r="Y149" s="511"/>
      <c r="Z149" s="494"/>
    </row>
    <row r="150" spans="1:26" ht="23.1" customHeight="1">
      <c r="A150" s="696"/>
      <c r="B150" s="710"/>
      <c r="C150" s="512"/>
      <c r="D150" s="512"/>
      <c r="E150" s="512"/>
      <c r="F150" s="512"/>
      <c r="G150" s="512"/>
      <c r="H150" s="513"/>
      <c r="I150" s="513"/>
      <c r="J150" s="644"/>
      <c r="K150" s="633"/>
      <c r="L150" s="634"/>
      <c r="M150" s="494"/>
      <c r="N150" s="494"/>
      <c r="O150" s="514"/>
      <c r="P150" s="636"/>
      <c r="Q150" s="696"/>
      <c r="R150" s="1034"/>
      <c r="S150" s="1035"/>
      <c r="T150" s="697"/>
      <c r="V150" s="515"/>
      <c r="W150" s="516"/>
      <c r="X150" s="492"/>
      <c r="Y150" s="517"/>
      <c r="Z150" s="494"/>
    </row>
    <row r="151" spans="1:26" ht="23.1" customHeight="1">
      <c r="A151" s="696"/>
      <c r="B151" s="711" t="s">
        <v>1521</v>
      </c>
      <c r="C151" s="518"/>
      <c r="D151" s="518" t="s">
        <v>1086</v>
      </c>
      <c r="E151" s="518"/>
      <c r="F151" s="518"/>
      <c r="G151" s="518"/>
      <c r="H151" s="519" t="s">
        <v>1522</v>
      </c>
      <c r="I151" s="519" t="s">
        <v>1087</v>
      </c>
      <c r="J151" s="637" t="s">
        <v>1088</v>
      </c>
      <c r="K151" s="520" t="s">
        <v>1523</v>
      </c>
      <c r="L151" s="638" t="s">
        <v>1089</v>
      </c>
      <c r="M151" s="639" t="s">
        <v>1090</v>
      </c>
      <c r="N151" s="521" t="s">
        <v>1091</v>
      </c>
      <c r="O151" s="521" t="s">
        <v>1092</v>
      </c>
      <c r="P151" s="640" t="s">
        <v>1093</v>
      </c>
      <c r="Q151" s="641" t="s">
        <v>1524</v>
      </c>
      <c r="R151" s="642"/>
      <c r="S151" s="712"/>
      <c r="T151" s="697"/>
    </row>
    <row r="152" spans="1:26" ht="23.1" customHeight="1">
      <c r="A152" s="696"/>
      <c r="B152" s="1023"/>
      <c r="C152" s="1024"/>
      <c r="D152" s="522"/>
      <c r="E152" s="523"/>
      <c r="F152" s="523"/>
      <c r="G152" s="524"/>
      <c r="H152" s="525"/>
      <c r="I152" s="526"/>
      <c r="J152" s="536"/>
      <c r="K152" s="643">
        <f t="shared" ref="K152:K168" si="8">ROUNDDOWN(H152*J152,0)</f>
        <v>0</v>
      </c>
      <c r="L152" s="527"/>
      <c r="M152" s="551"/>
      <c r="N152" s="528"/>
      <c r="O152" s="529"/>
      <c r="P152" s="530"/>
      <c r="Q152" s="531"/>
      <c r="R152" s="532"/>
      <c r="S152" s="713"/>
      <c r="T152" s="697"/>
    </row>
    <row r="153" spans="1:26" ht="23.1" customHeight="1">
      <c r="A153" s="696"/>
      <c r="B153" s="1041" t="s">
        <v>1106</v>
      </c>
      <c r="C153" s="1042"/>
      <c r="D153" s="522" t="s">
        <v>1107</v>
      </c>
      <c r="E153" s="523"/>
      <c r="F153" s="523"/>
      <c r="G153" s="524"/>
      <c r="H153" s="534">
        <v>3</v>
      </c>
      <c r="I153" s="535" t="s">
        <v>1095</v>
      </c>
      <c r="J153" s="536"/>
      <c r="K153" s="643"/>
      <c r="L153" s="527"/>
      <c r="M153" s="551"/>
      <c r="N153" s="528"/>
      <c r="O153" s="529"/>
      <c r="P153" s="530"/>
      <c r="Q153" s="531"/>
      <c r="R153" s="549"/>
      <c r="S153" s="736"/>
      <c r="T153" s="697"/>
    </row>
    <row r="154" spans="1:26" ht="23.1" customHeight="1">
      <c r="A154" s="696"/>
      <c r="B154" s="1023"/>
      <c r="C154" s="1024"/>
      <c r="D154" s="522"/>
      <c r="E154" s="523"/>
      <c r="F154" s="523"/>
      <c r="G154" s="524"/>
      <c r="H154" s="534"/>
      <c r="I154" s="535"/>
      <c r="J154" s="536"/>
      <c r="K154" s="643"/>
      <c r="L154" s="527"/>
      <c r="M154" s="551"/>
      <c r="N154" s="552"/>
      <c r="O154" s="529"/>
      <c r="P154" s="553"/>
      <c r="Q154" s="558"/>
      <c r="R154" s="542"/>
      <c r="S154" s="743"/>
      <c r="T154" s="697"/>
    </row>
    <row r="155" spans="1:26" ht="23.1" customHeight="1">
      <c r="A155" s="696"/>
      <c r="B155" s="1023"/>
      <c r="C155" s="1024"/>
      <c r="D155" s="522"/>
      <c r="E155" s="523"/>
      <c r="F155" s="523"/>
      <c r="G155" s="524"/>
      <c r="H155" s="525"/>
      <c r="I155" s="526"/>
      <c r="J155" s="536"/>
      <c r="K155" s="643">
        <f t="shared" si="8"/>
        <v>0</v>
      </c>
      <c r="L155" s="527"/>
      <c r="M155" s="551"/>
      <c r="N155" s="528"/>
      <c r="O155" s="529"/>
      <c r="P155" s="530"/>
      <c r="Q155" s="531"/>
      <c r="R155" s="532"/>
      <c r="S155" s="713"/>
      <c r="T155" s="697"/>
    </row>
    <row r="156" spans="1:26" ht="23.1" customHeight="1">
      <c r="A156" s="696"/>
      <c r="B156" s="1023"/>
      <c r="C156" s="1024"/>
      <c r="D156" s="522"/>
      <c r="E156" s="523"/>
      <c r="F156" s="523"/>
      <c r="G156" s="524"/>
      <c r="H156" s="525"/>
      <c r="I156" s="526"/>
      <c r="J156" s="536"/>
      <c r="K156" s="643">
        <f t="shared" si="8"/>
        <v>0</v>
      </c>
      <c r="L156" s="527"/>
      <c r="M156" s="551"/>
      <c r="N156" s="528"/>
      <c r="O156" s="529"/>
      <c r="P156" s="530"/>
      <c r="Q156" s="531"/>
      <c r="R156" s="532"/>
      <c r="S156" s="713"/>
      <c r="T156" s="697"/>
    </row>
    <row r="157" spans="1:26" ht="23.1" customHeight="1">
      <c r="A157" s="696"/>
      <c r="B157" s="1023"/>
      <c r="C157" s="1024"/>
      <c r="D157" s="522"/>
      <c r="E157" s="523"/>
      <c r="F157" s="523"/>
      <c r="G157" s="524"/>
      <c r="H157" s="525"/>
      <c r="I157" s="526"/>
      <c r="J157" s="536"/>
      <c r="K157" s="643">
        <f t="shared" si="8"/>
        <v>0</v>
      </c>
      <c r="L157" s="527"/>
      <c r="M157" s="551"/>
      <c r="N157" s="528"/>
      <c r="O157" s="529"/>
      <c r="P157" s="530"/>
      <c r="Q157" s="531"/>
      <c r="R157" s="532"/>
      <c r="S157" s="713"/>
      <c r="T157" s="697"/>
    </row>
    <row r="158" spans="1:26" ht="23.1" customHeight="1">
      <c r="A158" s="696"/>
      <c r="B158" s="1023"/>
      <c r="C158" s="1024"/>
      <c r="D158" s="522"/>
      <c r="E158" s="523"/>
      <c r="F158" s="523"/>
      <c r="G158" s="524"/>
      <c r="H158" s="525"/>
      <c r="I158" s="526"/>
      <c r="J158" s="536"/>
      <c r="K158" s="643">
        <f t="shared" si="8"/>
        <v>0</v>
      </c>
      <c r="L158" s="527"/>
      <c r="M158" s="551"/>
      <c r="N158" s="528"/>
      <c r="O158" s="529"/>
      <c r="P158" s="530"/>
      <c r="Q158" s="531"/>
      <c r="R158" s="532"/>
      <c r="S158" s="713"/>
      <c r="T158" s="697"/>
    </row>
    <row r="159" spans="1:26" ht="23.1" customHeight="1">
      <c r="A159" s="696"/>
      <c r="B159" s="1023"/>
      <c r="C159" s="1024"/>
      <c r="D159" s="522"/>
      <c r="E159" s="523"/>
      <c r="F159" s="523"/>
      <c r="G159" s="524"/>
      <c r="H159" s="525"/>
      <c r="I159" s="526"/>
      <c r="J159" s="536"/>
      <c r="K159" s="643">
        <f t="shared" si="8"/>
        <v>0</v>
      </c>
      <c r="L159" s="527"/>
      <c r="M159" s="551"/>
      <c r="N159" s="528"/>
      <c r="O159" s="529"/>
      <c r="P159" s="530"/>
      <c r="Q159" s="531"/>
      <c r="R159" s="532"/>
      <c r="S159" s="713"/>
      <c r="T159" s="697"/>
    </row>
    <row r="160" spans="1:26" ht="23.1" customHeight="1">
      <c r="A160" s="696"/>
      <c r="B160" s="1023"/>
      <c r="C160" s="1024"/>
      <c r="D160" s="522"/>
      <c r="E160" s="523"/>
      <c r="F160" s="523"/>
      <c r="G160" s="524"/>
      <c r="H160" s="525"/>
      <c r="I160" s="526"/>
      <c r="J160" s="536"/>
      <c r="K160" s="643">
        <f t="shared" si="8"/>
        <v>0</v>
      </c>
      <c r="L160" s="527"/>
      <c r="M160" s="551"/>
      <c r="N160" s="528"/>
      <c r="O160" s="529"/>
      <c r="P160" s="530"/>
      <c r="Q160" s="531"/>
      <c r="R160" s="532"/>
      <c r="S160" s="713"/>
      <c r="T160" s="697"/>
    </row>
    <row r="161" spans="1:26" ht="23.1" customHeight="1">
      <c r="A161" s="696"/>
      <c r="B161" s="1023"/>
      <c r="C161" s="1024"/>
      <c r="D161" s="522"/>
      <c r="E161" s="523"/>
      <c r="F161" s="523"/>
      <c r="G161" s="524"/>
      <c r="H161" s="525"/>
      <c r="I161" s="526"/>
      <c r="J161" s="536"/>
      <c r="K161" s="643">
        <f t="shared" si="8"/>
        <v>0</v>
      </c>
      <c r="L161" s="527"/>
      <c r="M161" s="551"/>
      <c r="N161" s="528"/>
      <c r="O161" s="529"/>
      <c r="P161" s="530"/>
      <c r="Q161" s="531"/>
      <c r="R161" s="532"/>
      <c r="S161" s="713"/>
      <c r="T161" s="697"/>
    </row>
    <row r="162" spans="1:26" ht="23.1" customHeight="1">
      <c r="A162" s="696"/>
      <c r="B162" s="1023"/>
      <c r="C162" s="1024"/>
      <c r="D162" s="522"/>
      <c r="E162" s="523"/>
      <c r="F162" s="523"/>
      <c r="G162" s="524"/>
      <c r="H162" s="525"/>
      <c r="I162" s="526"/>
      <c r="J162" s="536"/>
      <c r="K162" s="643">
        <f t="shared" si="8"/>
        <v>0</v>
      </c>
      <c r="L162" s="527"/>
      <c r="M162" s="551"/>
      <c r="N162" s="528"/>
      <c r="O162" s="529"/>
      <c r="P162" s="530"/>
      <c r="Q162" s="531"/>
      <c r="R162" s="532"/>
      <c r="S162" s="713"/>
      <c r="T162" s="697"/>
    </row>
    <row r="163" spans="1:26" ht="23.1" customHeight="1">
      <c r="A163" s="696"/>
      <c r="B163" s="1023"/>
      <c r="C163" s="1024"/>
      <c r="D163" s="522"/>
      <c r="E163" s="523"/>
      <c r="F163" s="523"/>
      <c r="G163" s="524"/>
      <c r="H163" s="525"/>
      <c r="I163" s="526"/>
      <c r="J163" s="536"/>
      <c r="K163" s="643">
        <f t="shared" si="8"/>
        <v>0</v>
      </c>
      <c r="L163" s="527"/>
      <c r="M163" s="551"/>
      <c r="N163" s="528"/>
      <c r="O163" s="529"/>
      <c r="P163" s="530"/>
      <c r="Q163" s="531"/>
      <c r="R163" s="532"/>
      <c r="S163" s="713"/>
      <c r="T163" s="697"/>
    </row>
    <row r="164" spans="1:26" ht="23.1" customHeight="1">
      <c r="A164" s="696"/>
      <c r="B164" s="1023"/>
      <c r="C164" s="1024"/>
      <c r="D164" s="522"/>
      <c r="E164" s="523"/>
      <c r="F164" s="523"/>
      <c r="G164" s="524"/>
      <c r="H164" s="525"/>
      <c r="I164" s="526"/>
      <c r="J164" s="536"/>
      <c r="K164" s="643">
        <f t="shared" si="8"/>
        <v>0</v>
      </c>
      <c r="L164" s="527"/>
      <c r="M164" s="551"/>
      <c r="N164" s="528"/>
      <c r="O164" s="529"/>
      <c r="P164" s="530"/>
      <c r="Q164" s="531"/>
      <c r="R164" s="532"/>
      <c r="S164" s="713"/>
      <c r="T164" s="697"/>
    </row>
    <row r="165" spans="1:26" ht="23.1" customHeight="1">
      <c r="A165" s="696"/>
      <c r="B165" s="1023"/>
      <c r="C165" s="1024"/>
      <c r="D165" s="522"/>
      <c r="E165" s="523"/>
      <c r="F165" s="523"/>
      <c r="G165" s="524"/>
      <c r="H165" s="525"/>
      <c r="I165" s="526"/>
      <c r="J165" s="536"/>
      <c r="K165" s="643">
        <f t="shared" si="8"/>
        <v>0</v>
      </c>
      <c r="L165" s="527"/>
      <c r="M165" s="551"/>
      <c r="N165" s="528"/>
      <c r="O165" s="529"/>
      <c r="P165" s="530"/>
      <c r="Q165" s="531"/>
      <c r="R165" s="532"/>
      <c r="S165" s="713"/>
      <c r="T165" s="697"/>
    </row>
    <row r="166" spans="1:26" ht="23.1" customHeight="1">
      <c r="A166" s="696"/>
      <c r="B166" s="1023"/>
      <c r="C166" s="1024"/>
      <c r="D166" s="522"/>
      <c r="E166" s="523"/>
      <c r="F166" s="523"/>
      <c r="G166" s="524"/>
      <c r="H166" s="525"/>
      <c r="I166" s="526"/>
      <c r="J166" s="536"/>
      <c r="K166" s="643">
        <f t="shared" si="8"/>
        <v>0</v>
      </c>
      <c r="L166" s="527"/>
      <c r="M166" s="551"/>
      <c r="N166" s="528"/>
      <c r="O166" s="529"/>
      <c r="P166" s="530"/>
      <c r="Q166" s="531"/>
      <c r="R166" s="532"/>
      <c r="S166" s="713"/>
      <c r="T166" s="697"/>
    </row>
    <row r="167" spans="1:26" ht="23.1" customHeight="1">
      <c r="A167" s="696"/>
      <c r="B167" s="1023"/>
      <c r="C167" s="1024"/>
      <c r="D167" s="522"/>
      <c r="E167" s="523"/>
      <c r="F167" s="523"/>
      <c r="G167" s="524"/>
      <c r="H167" s="525"/>
      <c r="I167" s="526"/>
      <c r="J167" s="536"/>
      <c r="K167" s="643">
        <f t="shared" si="8"/>
        <v>0</v>
      </c>
      <c r="L167" s="527"/>
      <c r="M167" s="551"/>
      <c r="N167" s="528"/>
      <c r="O167" s="529"/>
      <c r="P167" s="530"/>
      <c r="Q167" s="531"/>
      <c r="R167" s="532"/>
      <c r="S167" s="713"/>
      <c r="T167" s="697"/>
    </row>
    <row r="168" spans="1:26" ht="23.1" customHeight="1">
      <c r="A168" s="696"/>
      <c r="B168" s="1023"/>
      <c r="C168" s="1024"/>
      <c r="D168" s="522"/>
      <c r="E168" s="523"/>
      <c r="F168" s="523"/>
      <c r="G168" s="524"/>
      <c r="H168" s="525"/>
      <c r="I168" s="526"/>
      <c r="J168" s="536"/>
      <c r="K168" s="643">
        <f t="shared" si="8"/>
        <v>0</v>
      </c>
      <c r="L168" s="527"/>
      <c r="M168" s="551"/>
      <c r="N168" s="528"/>
      <c r="O168" s="529"/>
      <c r="P168" s="530"/>
      <c r="Q168" s="531"/>
      <c r="R168" s="532"/>
      <c r="S168" s="713"/>
      <c r="T168" s="697"/>
    </row>
    <row r="169" spans="1:26" ht="23.1" customHeight="1" thickBot="1">
      <c r="A169" s="696"/>
      <c r="B169" s="716"/>
      <c r="C169" s="717"/>
      <c r="D169" s="717"/>
      <c r="E169" s="717"/>
      <c r="F169" s="717"/>
      <c r="G169" s="718"/>
      <c r="H169" s="719"/>
      <c r="I169" s="720"/>
      <c r="J169" s="721" t="s">
        <v>1099</v>
      </c>
      <c r="K169" s="722">
        <f>SUM(K152:K168)</f>
        <v>0</v>
      </c>
      <c r="L169" s="717"/>
      <c r="M169" s="723"/>
      <c r="N169" s="724"/>
      <c r="O169" s="723" t="s">
        <v>1100</v>
      </c>
      <c r="P169" s="722">
        <f>ROUNDDOWN(K169,(LEN(TEXT(K169,"0"))-3)*-1)</f>
        <v>0</v>
      </c>
      <c r="Q169" s="737"/>
      <c r="R169" s="726"/>
      <c r="S169" s="727"/>
      <c r="T169" s="697"/>
    </row>
    <row r="170" spans="1:26" ht="23.1" customHeight="1">
      <c r="A170" s="696"/>
      <c r="B170" s="698"/>
      <c r="C170" s="699"/>
      <c r="D170" s="700"/>
      <c r="E170" s="700"/>
      <c r="F170" s="700"/>
      <c r="G170" s="700"/>
      <c r="H170" s="701"/>
      <c r="I170" s="701"/>
      <c r="J170" s="1027" t="s">
        <v>1518</v>
      </c>
      <c r="K170" s="1027"/>
      <c r="L170" s="702"/>
      <c r="M170" s="702"/>
      <c r="N170" s="702"/>
      <c r="O170" s="702"/>
      <c r="P170" s="703"/>
      <c r="Q170" s="733" t="s">
        <v>1081</v>
      </c>
      <c r="R170" s="734">
        <f>R146+1</f>
        <v>8</v>
      </c>
      <c r="S170" s="735"/>
      <c r="T170" s="697"/>
      <c r="U170" s="494"/>
    </row>
    <row r="171" spans="1:26" ht="23.1" customHeight="1">
      <c r="A171" s="696"/>
      <c r="B171" s="707" t="s">
        <v>1538</v>
      </c>
      <c r="C171" s="495" t="s">
        <v>1119</v>
      </c>
      <c r="D171" s="496"/>
      <c r="E171" s="496"/>
      <c r="F171" s="496"/>
      <c r="G171" s="497"/>
      <c r="H171" s="498"/>
      <c r="I171" s="499"/>
      <c r="J171" s="499"/>
      <c r="K171" s="624"/>
      <c r="L171" s="494"/>
      <c r="M171" s="494"/>
      <c r="N171" s="494"/>
      <c r="O171" s="494"/>
      <c r="P171" s="621"/>
      <c r="Q171" s="494"/>
      <c r="R171" s="622"/>
      <c r="S171" s="708"/>
      <c r="T171" s="697"/>
      <c r="U171" s="494"/>
    </row>
    <row r="172" spans="1:26" ht="23.1" customHeight="1">
      <c r="A172" s="696"/>
      <c r="B172" s="709" t="s">
        <v>1083</v>
      </c>
      <c r="C172" s="1028" t="s">
        <v>1105</v>
      </c>
      <c r="D172" s="1028"/>
      <c r="E172" s="1028"/>
      <c r="F172" s="1028"/>
      <c r="G172" s="501"/>
      <c r="H172" s="498"/>
      <c r="I172" s="502"/>
      <c r="J172" s="623"/>
      <c r="K172" s="494"/>
      <c r="L172" s="502"/>
      <c r="M172" s="502"/>
      <c r="N172" s="502"/>
      <c r="O172" s="502"/>
      <c r="P172" s="625"/>
      <c r="Q172" s="626"/>
      <c r="R172" s="1039"/>
      <c r="S172" s="1040"/>
      <c r="T172" s="697"/>
    </row>
    <row r="173" spans="1:26" ht="23.1" customHeight="1">
      <c r="A173" s="696"/>
      <c r="B173" s="709" t="s">
        <v>1520</v>
      </c>
      <c r="C173" s="1036"/>
      <c r="D173" s="1036"/>
      <c r="E173" s="627"/>
      <c r="F173" s="627"/>
      <c r="G173" s="504" t="s">
        <v>1085</v>
      </c>
      <c r="H173" s="505"/>
      <c r="I173" s="502"/>
      <c r="J173" s="623"/>
      <c r="K173" s="624"/>
      <c r="L173" s="506"/>
      <c r="M173" s="507"/>
      <c r="N173" s="628"/>
      <c r="O173" s="629"/>
      <c r="P173" s="630"/>
      <c r="Q173" s="631"/>
      <c r="R173" s="1032"/>
      <c r="S173" s="1033"/>
      <c r="T173" s="697"/>
      <c r="V173" s="509"/>
      <c r="W173" s="510"/>
      <c r="X173" s="508"/>
      <c r="Y173" s="511"/>
      <c r="Z173" s="494"/>
    </row>
    <row r="174" spans="1:26" ht="23.1" customHeight="1">
      <c r="A174" s="696"/>
      <c r="B174" s="710"/>
      <c r="C174" s="512"/>
      <c r="D174" s="512"/>
      <c r="E174" s="512"/>
      <c r="F174" s="512"/>
      <c r="G174" s="512"/>
      <c r="H174" s="513"/>
      <c r="I174" s="513"/>
      <c r="J174" s="644"/>
      <c r="K174" s="633"/>
      <c r="L174" s="634"/>
      <c r="M174" s="494"/>
      <c r="N174" s="494"/>
      <c r="O174" s="514"/>
      <c r="P174" s="636"/>
      <c r="Q174" s="696"/>
      <c r="R174" s="1034"/>
      <c r="S174" s="1035"/>
      <c r="T174" s="697"/>
      <c r="V174" s="515"/>
      <c r="W174" s="516"/>
      <c r="X174" s="492"/>
      <c r="Y174" s="517"/>
      <c r="Z174" s="494"/>
    </row>
    <row r="175" spans="1:26" ht="23.1" customHeight="1">
      <c r="A175" s="696"/>
      <c r="B175" s="711" t="s">
        <v>1521</v>
      </c>
      <c r="C175" s="518"/>
      <c r="D175" s="518" t="s">
        <v>1086</v>
      </c>
      <c r="E175" s="518"/>
      <c r="F175" s="518"/>
      <c r="G175" s="518"/>
      <c r="H175" s="519" t="s">
        <v>1522</v>
      </c>
      <c r="I175" s="519" t="s">
        <v>1087</v>
      </c>
      <c r="J175" s="637" t="s">
        <v>1088</v>
      </c>
      <c r="K175" s="520" t="s">
        <v>1523</v>
      </c>
      <c r="L175" s="638" t="s">
        <v>1089</v>
      </c>
      <c r="M175" s="639" t="s">
        <v>1090</v>
      </c>
      <c r="N175" s="521" t="s">
        <v>1091</v>
      </c>
      <c r="O175" s="521" t="s">
        <v>1092</v>
      </c>
      <c r="P175" s="640" t="s">
        <v>1093</v>
      </c>
      <c r="Q175" s="641" t="s">
        <v>1524</v>
      </c>
      <c r="R175" s="642"/>
      <c r="S175" s="712"/>
      <c r="T175" s="697"/>
    </row>
    <row r="176" spans="1:26" ht="23.1" customHeight="1">
      <c r="A176" s="696"/>
      <c r="B176" s="1023"/>
      <c r="C176" s="1024"/>
      <c r="D176" s="522"/>
      <c r="E176" s="523"/>
      <c r="F176" s="523"/>
      <c r="G176" s="524"/>
      <c r="H176" s="525"/>
      <c r="I176" s="526"/>
      <c r="J176" s="536"/>
      <c r="K176" s="643">
        <f>ROUNDDOWN(H176*J176,0)</f>
        <v>0</v>
      </c>
      <c r="L176" s="527"/>
      <c r="M176" s="551"/>
      <c r="N176" s="528"/>
      <c r="O176" s="529"/>
      <c r="P176" s="530"/>
      <c r="Q176" s="531"/>
      <c r="R176" s="532"/>
      <c r="S176" s="713"/>
      <c r="T176" s="697"/>
    </row>
    <row r="177" spans="1:20" ht="23.1" customHeight="1">
      <c r="A177" s="696"/>
      <c r="B177" s="1041" t="s">
        <v>1106</v>
      </c>
      <c r="C177" s="1042"/>
      <c r="D177" s="522" t="s">
        <v>1107</v>
      </c>
      <c r="E177" s="523"/>
      <c r="F177" s="523"/>
      <c r="G177" s="524"/>
      <c r="H177" s="534">
        <v>2</v>
      </c>
      <c r="I177" s="535" t="s">
        <v>1095</v>
      </c>
      <c r="J177" s="536"/>
      <c r="K177" s="643"/>
      <c r="L177" s="527"/>
      <c r="M177" s="551"/>
      <c r="N177" s="528"/>
      <c r="O177" s="529"/>
      <c r="P177" s="530"/>
      <c r="Q177" s="531"/>
      <c r="R177" s="549"/>
      <c r="S177" s="736"/>
      <c r="T177" s="697"/>
    </row>
    <row r="178" spans="1:20" ht="23.1" customHeight="1">
      <c r="A178" s="696"/>
      <c r="B178" s="1023"/>
      <c r="C178" s="1024"/>
      <c r="D178" s="522"/>
      <c r="E178" s="523"/>
      <c r="F178" s="523"/>
      <c r="G178" s="524"/>
      <c r="H178" s="534"/>
      <c r="I178" s="535"/>
      <c r="J178" s="536"/>
      <c r="K178" s="643"/>
      <c r="L178" s="527"/>
      <c r="M178" s="551"/>
      <c r="N178" s="552"/>
      <c r="O178" s="529"/>
      <c r="P178" s="553"/>
      <c r="Q178" s="1"/>
      <c r="R178" s="1"/>
      <c r="S178" s="215"/>
      <c r="T178" s="697"/>
    </row>
    <row r="179" spans="1:20" ht="23.1" customHeight="1">
      <c r="A179" s="696"/>
      <c r="B179" s="1023"/>
      <c r="C179" s="1024"/>
      <c r="D179" s="522"/>
      <c r="E179" s="523"/>
      <c r="F179" s="523"/>
      <c r="G179" s="524"/>
      <c r="H179" s="525"/>
      <c r="I179" s="526"/>
      <c r="J179" s="536"/>
      <c r="K179" s="643">
        <f t="shared" ref="K179:K192" si="9">ROUNDDOWN(H179*J179,0)</f>
        <v>0</v>
      </c>
      <c r="L179" s="527"/>
      <c r="M179" s="551"/>
      <c r="N179" s="528"/>
      <c r="O179" s="529"/>
      <c r="P179" s="530"/>
      <c r="Q179" s="531"/>
      <c r="R179" s="532"/>
      <c r="S179" s="713"/>
      <c r="T179" s="697"/>
    </row>
    <row r="180" spans="1:20" ht="23.1" customHeight="1">
      <c r="A180" s="696"/>
      <c r="B180" s="1023"/>
      <c r="C180" s="1024"/>
      <c r="D180" s="522"/>
      <c r="E180" s="523"/>
      <c r="F180" s="523"/>
      <c r="G180" s="524"/>
      <c r="H180" s="525"/>
      <c r="I180" s="526"/>
      <c r="J180" s="536"/>
      <c r="K180" s="643">
        <f t="shared" si="9"/>
        <v>0</v>
      </c>
      <c r="L180" s="527"/>
      <c r="M180" s="551"/>
      <c r="N180" s="528"/>
      <c r="O180" s="529"/>
      <c r="P180" s="530"/>
      <c r="Q180" s="531"/>
      <c r="R180" s="532"/>
      <c r="S180" s="713"/>
      <c r="T180" s="697"/>
    </row>
    <row r="181" spans="1:20" ht="23.1" customHeight="1">
      <c r="A181" s="696"/>
      <c r="B181" s="1023"/>
      <c r="C181" s="1024"/>
      <c r="D181" s="522"/>
      <c r="E181" s="523"/>
      <c r="F181" s="523"/>
      <c r="G181" s="524"/>
      <c r="H181" s="525"/>
      <c r="I181" s="526"/>
      <c r="J181" s="536"/>
      <c r="K181" s="643">
        <f t="shared" si="9"/>
        <v>0</v>
      </c>
      <c r="L181" s="527"/>
      <c r="M181" s="551"/>
      <c r="N181" s="528"/>
      <c r="O181" s="529"/>
      <c r="P181" s="530"/>
      <c r="Q181" s="531"/>
      <c r="R181" s="532"/>
      <c r="S181" s="713"/>
      <c r="T181" s="697"/>
    </row>
    <row r="182" spans="1:20" ht="23.1" customHeight="1">
      <c r="A182" s="696"/>
      <c r="B182" s="1023"/>
      <c r="C182" s="1024"/>
      <c r="D182" s="522"/>
      <c r="E182" s="523"/>
      <c r="F182" s="523"/>
      <c r="G182" s="524"/>
      <c r="H182" s="525"/>
      <c r="I182" s="526"/>
      <c r="J182" s="536"/>
      <c r="K182" s="643">
        <f t="shared" si="9"/>
        <v>0</v>
      </c>
      <c r="L182" s="527"/>
      <c r="M182" s="551"/>
      <c r="N182" s="528"/>
      <c r="O182" s="529"/>
      <c r="P182" s="530"/>
      <c r="Q182" s="531"/>
      <c r="R182" s="532"/>
      <c r="S182" s="713"/>
      <c r="T182" s="697"/>
    </row>
    <row r="183" spans="1:20" ht="23.1" customHeight="1">
      <c r="A183" s="696"/>
      <c r="B183" s="1023"/>
      <c r="C183" s="1024"/>
      <c r="D183" s="522"/>
      <c r="E183" s="523"/>
      <c r="F183" s="523"/>
      <c r="G183" s="524"/>
      <c r="H183" s="525"/>
      <c r="I183" s="526"/>
      <c r="J183" s="536"/>
      <c r="K183" s="643">
        <f t="shared" si="9"/>
        <v>0</v>
      </c>
      <c r="L183" s="527"/>
      <c r="M183" s="551"/>
      <c r="N183" s="528"/>
      <c r="O183" s="529"/>
      <c r="P183" s="530"/>
      <c r="Q183" s="531"/>
      <c r="R183" s="532"/>
      <c r="S183" s="713"/>
      <c r="T183" s="697"/>
    </row>
    <row r="184" spans="1:20" ht="23.1" customHeight="1">
      <c r="A184" s="696"/>
      <c r="B184" s="1023"/>
      <c r="C184" s="1024"/>
      <c r="D184" s="522"/>
      <c r="E184" s="523"/>
      <c r="F184" s="523"/>
      <c r="G184" s="524"/>
      <c r="H184" s="525"/>
      <c r="I184" s="526"/>
      <c r="J184" s="536"/>
      <c r="K184" s="643">
        <f t="shared" si="9"/>
        <v>0</v>
      </c>
      <c r="L184" s="527"/>
      <c r="M184" s="551"/>
      <c r="N184" s="528"/>
      <c r="O184" s="529"/>
      <c r="P184" s="530"/>
      <c r="Q184" s="531"/>
      <c r="R184" s="532"/>
      <c r="S184" s="713"/>
      <c r="T184" s="697"/>
    </row>
    <row r="185" spans="1:20" ht="23.1" customHeight="1">
      <c r="A185" s="696"/>
      <c r="B185" s="1023"/>
      <c r="C185" s="1024"/>
      <c r="D185" s="522"/>
      <c r="E185" s="523"/>
      <c r="F185" s="523"/>
      <c r="G185" s="524"/>
      <c r="H185" s="525"/>
      <c r="I185" s="526"/>
      <c r="J185" s="536"/>
      <c r="K185" s="643">
        <f t="shared" si="9"/>
        <v>0</v>
      </c>
      <c r="L185" s="527"/>
      <c r="M185" s="551"/>
      <c r="N185" s="528"/>
      <c r="O185" s="529"/>
      <c r="P185" s="530"/>
      <c r="Q185" s="531"/>
      <c r="R185" s="532"/>
      <c r="S185" s="713"/>
      <c r="T185" s="697"/>
    </row>
    <row r="186" spans="1:20" ht="23.1" customHeight="1">
      <c r="A186" s="696"/>
      <c r="B186" s="1023"/>
      <c r="C186" s="1024"/>
      <c r="D186" s="522"/>
      <c r="E186" s="523"/>
      <c r="F186" s="523"/>
      <c r="G186" s="524"/>
      <c r="H186" s="525"/>
      <c r="I186" s="526"/>
      <c r="J186" s="536"/>
      <c r="K186" s="643">
        <f t="shared" si="9"/>
        <v>0</v>
      </c>
      <c r="L186" s="527"/>
      <c r="M186" s="551"/>
      <c r="N186" s="528"/>
      <c r="O186" s="529"/>
      <c r="P186" s="530"/>
      <c r="Q186" s="531"/>
      <c r="R186" s="532"/>
      <c r="S186" s="713"/>
      <c r="T186" s="697"/>
    </row>
    <row r="187" spans="1:20" ht="23.1" customHeight="1">
      <c r="A187" s="696"/>
      <c r="B187" s="1023"/>
      <c r="C187" s="1024"/>
      <c r="D187" s="522"/>
      <c r="E187" s="523"/>
      <c r="F187" s="523"/>
      <c r="G187" s="524"/>
      <c r="H187" s="525"/>
      <c r="I187" s="526"/>
      <c r="J187" s="536"/>
      <c r="K187" s="643">
        <f t="shared" si="9"/>
        <v>0</v>
      </c>
      <c r="L187" s="527"/>
      <c r="M187" s="551"/>
      <c r="N187" s="528"/>
      <c r="O187" s="529"/>
      <c r="P187" s="530"/>
      <c r="Q187" s="531"/>
      <c r="R187" s="532"/>
      <c r="S187" s="713"/>
      <c r="T187" s="697"/>
    </row>
    <row r="188" spans="1:20" ht="23.1" customHeight="1">
      <c r="A188" s="696"/>
      <c r="B188" s="1023"/>
      <c r="C188" s="1024"/>
      <c r="D188" s="522"/>
      <c r="E188" s="523"/>
      <c r="F188" s="523"/>
      <c r="G188" s="524"/>
      <c r="H188" s="525"/>
      <c r="I188" s="526"/>
      <c r="J188" s="536"/>
      <c r="K188" s="643">
        <f t="shared" si="9"/>
        <v>0</v>
      </c>
      <c r="L188" s="527"/>
      <c r="M188" s="551"/>
      <c r="N188" s="528"/>
      <c r="O188" s="529"/>
      <c r="P188" s="530"/>
      <c r="Q188" s="531"/>
      <c r="R188" s="532"/>
      <c r="S188" s="713"/>
      <c r="T188" s="697"/>
    </row>
    <row r="189" spans="1:20" ht="23.1" customHeight="1">
      <c r="A189" s="696"/>
      <c r="B189" s="1023"/>
      <c r="C189" s="1024"/>
      <c r="D189" s="522"/>
      <c r="E189" s="523"/>
      <c r="F189" s="523"/>
      <c r="G189" s="524"/>
      <c r="H189" s="525"/>
      <c r="I189" s="526"/>
      <c r="J189" s="536"/>
      <c r="K189" s="643">
        <f t="shared" si="9"/>
        <v>0</v>
      </c>
      <c r="L189" s="527"/>
      <c r="M189" s="551"/>
      <c r="N189" s="528"/>
      <c r="O189" s="529"/>
      <c r="P189" s="530"/>
      <c r="Q189" s="531"/>
      <c r="R189" s="532"/>
      <c r="S189" s="713"/>
      <c r="T189" s="697"/>
    </row>
    <row r="190" spans="1:20" ht="23.1" customHeight="1">
      <c r="A190" s="696"/>
      <c r="B190" s="1023"/>
      <c r="C190" s="1024"/>
      <c r="D190" s="522"/>
      <c r="E190" s="523"/>
      <c r="F190" s="523"/>
      <c r="G190" s="524"/>
      <c r="H190" s="525"/>
      <c r="I190" s="526"/>
      <c r="J190" s="536"/>
      <c r="K190" s="643">
        <f t="shared" si="9"/>
        <v>0</v>
      </c>
      <c r="L190" s="527"/>
      <c r="M190" s="551"/>
      <c r="N190" s="528"/>
      <c r="O190" s="529"/>
      <c r="P190" s="530"/>
      <c r="Q190" s="531"/>
      <c r="R190" s="532"/>
      <c r="S190" s="713"/>
      <c r="T190" s="697"/>
    </row>
    <row r="191" spans="1:20" ht="23.1" customHeight="1">
      <c r="A191" s="696"/>
      <c r="B191" s="1023"/>
      <c r="C191" s="1024"/>
      <c r="D191" s="522"/>
      <c r="E191" s="523"/>
      <c r="F191" s="523"/>
      <c r="G191" s="524"/>
      <c r="H191" s="525"/>
      <c r="I191" s="526"/>
      <c r="J191" s="536"/>
      <c r="K191" s="643">
        <f t="shared" si="9"/>
        <v>0</v>
      </c>
      <c r="L191" s="527"/>
      <c r="M191" s="551"/>
      <c r="N191" s="528"/>
      <c r="O191" s="529"/>
      <c r="P191" s="530"/>
      <c r="Q191" s="531"/>
      <c r="R191" s="532"/>
      <c r="S191" s="713"/>
      <c r="T191" s="697"/>
    </row>
    <row r="192" spans="1:20" ht="23.1" customHeight="1">
      <c r="A192" s="696"/>
      <c r="B192" s="1023"/>
      <c r="C192" s="1024"/>
      <c r="D192" s="522"/>
      <c r="E192" s="523"/>
      <c r="F192" s="523"/>
      <c r="G192" s="524"/>
      <c r="H192" s="525"/>
      <c r="I192" s="526"/>
      <c r="J192" s="536"/>
      <c r="K192" s="643">
        <f t="shared" si="9"/>
        <v>0</v>
      </c>
      <c r="L192" s="527"/>
      <c r="M192" s="551"/>
      <c r="N192" s="528"/>
      <c r="O192" s="529"/>
      <c r="P192" s="530"/>
      <c r="Q192" s="531"/>
      <c r="R192" s="532"/>
      <c r="S192" s="713"/>
      <c r="T192" s="697"/>
    </row>
    <row r="193" spans="1:20" ht="23.1" customHeight="1" thickBot="1">
      <c r="A193" s="696"/>
      <c r="B193" s="716"/>
      <c r="C193" s="717"/>
      <c r="D193" s="717"/>
      <c r="E193" s="717"/>
      <c r="F193" s="717"/>
      <c r="G193" s="718"/>
      <c r="H193" s="719"/>
      <c r="I193" s="720"/>
      <c r="J193" s="721" t="s">
        <v>1099</v>
      </c>
      <c r="K193" s="722">
        <f>SUM(K176:K192)</f>
        <v>0</v>
      </c>
      <c r="L193" s="717"/>
      <c r="M193" s="723"/>
      <c r="N193" s="724"/>
      <c r="O193" s="723" t="s">
        <v>1100</v>
      </c>
      <c r="P193" s="722">
        <f>ROUNDDOWN(K193,(LEN(TEXT(K193,"0"))-3)*-1)</f>
        <v>0</v>
      </c>
      <c r="Q193" s="737"/>
      <c r="R193" s="726"/>
      <c r="S193" s="727"/>
      <c r="T193" s="697"/>
    </row>
  </sheetData>
  <mergeCells count="183">
    <mergeCell ref="B191:C191"/>
    <mergeCell ref="B192:C192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C173:D173"/>
    <mergeCell ref="R173:S173"/>
    <mergeCell ref="R174:S174"/>
    <mergeCell ref="B176:C176"/>
    <mergeCell ref="B177:C177"/>
    <mergeCell ref="B178:C178"/>
    <mergeCell ref="B166:C166"/>
    <mergeCell ref="B167:C167"/>
    <mergeCell ref="B168:C168"/>
    <mergeCell ref="J170:K170"/>
    <mergeCell ref="C172:F172"/>
    <mergeCell ref="R172:S172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R148:S148"/>
    <mergeCell ref="C149:D149"/>
    <mergeCell ref="R149:S149"/>
    <mergeCell ref="R150:S150"/>
    <mergeCell ref="B152:C152"/>
    <mergeCell ref="B153:C153"/>
    <mergeCell ref="B141:C141"/>
    <mergeCell ref="B142:C142"/>
    <mergeCell ref="B143:C143"/>
    <mergeCell ref="B144:C144"/>
    <mergeCell ref="J146:K146"/>
    <mergeCell ref="C148:F148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C124:F124"/>
    <mergeCell ref="R124:S124"/>
    <mergeCell ref="C125:D125"/>
    <mergeCell ref="R125:S125"/>
    <mergeCell ref="R126:S126"/>
    <mergeCell ref="B128:C128"/>
    <mergeCell ref="B116:C116"/>
    <mergeCell ref="B117:C117"/>
    <mergeCell ref="B118:C118"/>
    <mergeCell ref="B119:C119"/>
    <mergeCell ref="B120:C120"/>
    <mergeCell ref="J122:K122"/>
    <mergeCell ref="B110:C110"/>
    <mergeCell ref="B111:C111"/>
    <mergeCell ref="B112:C112"/>
    <mergeCell ref="B113:C113"/>
    <mergeCell ref="B114:C114"/>
    <mergeCell ref="B115:C115"/>
    <mergeCell ref="R102:S102"/>
    <mergeCell ref="B104:C104"/>
    <mergeCell ref="B106:C106"/>
    <mergeCell ref="B107:C107"/>
    <mergeCell ref="B108:C108"/>
    <mergeCell ref="B109:C109"/>
    <mergeCell ref="B95:C95"/>
    <mergeCell ref="B96:C96"/>
    <mergeCell ref="J98:K98"/>
    <mergeCell ref="C100:F100"/>
    <mergeCell ref="R100:S100"/>
    <mergeCell ref="C101:D101"/>
    <mergeCell ref="R101:S101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C77:D77"/>
    <mergeCell ref="R77:S77"/>
    <mergeCell ref="R78:S78"/>
    <mergeCell ref="B80:C80"/>
    <mergeCell ref="B81:C81"/>
    <mergeCell ref="B82:C82"/>
    <mergeCell ref="B70:C70"/>
    <mergeCell ref="B71:C71"/>
    <mergeCell ref="B72:C72"/>
    <mergeCell ref="J74:K74"/>
    <mergeCell ref="C76:F76"/>
    <mergeCell ref="R76:S76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R52:S52"/>
    <mergeCell ref="C53:D53"/>
    <mergeCell ref="R53:S53"/>
    <mergeCell ref="R54:S54"/>
    <mergeCell ref="B56:C56"/>
    <mergeCell ref="B57:C57"/>
    <mergeCell ref="B45:C45"/>
    <mergeCell ref="B46:C46"/>
    <mergeCell ref="B47:C47"/>
    <mergeCell ref="B48:C48"/>
    <mergeCell ref="J50:K50"/>
    <mergeCell ref="C52:F52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C28:F28"/>
    <mergeCell ref="R28:S28"/>
    <mergeCell ref="C29:D29"/>
    <mergeCell ref="R29:S29"/>
    <mergeCell ref="R30:S30"/>
    <mergeCell ref="B32:C32"/>
    <mergeCell ref="B20:C20"/>
    <mergeCell ref="B21:C21"/>
    <mergeCell ref="B22:C22"/>
    <mergeCell ref="B23:C23"/>
    <mergeCell ref="B24:C24"/>
    <mergeCell ref="J26:K26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J2:K2"/>
    <mergeCell ref="C4:F4"/>
    <mergeCell ref="R4:S4"/>
    <mergeCell ref="C5:D5"/>
    <mergeCell ref="R5:S5"/>
    <mergeCell ref="R6:S6"/>
  </mergeCells>
  <phoneticPr fontId="78"/>
  <printOptions horizontalCentered="1"/>
  <pageMargins left="0.59055118110236227" right="0.59055118110236227" top="0.98425196850393704" bottom="0.19685039370078741" header="0.70866141732283472" footer="0.31496062992125984"/>
  <pageSetup paperSize="9" scale="90" fitToHeight="0" orientation="landscape" verticalDpi="300" r:id="rId1"/>
  <headerFooter alignWithMargins="0">
    <oddFooter>&amp;R&amp;P</oddFooter>
  </headerFooter>
  <rowBreaks count="7" manualBreakCount="7">
    <brk id="25" min="1" max="18" man="1"/>
    <brk id="49" min="1" max="18" man="1"/>
    <brk id="73" min="1" max="18" man="1"/>
    <brk id="97" min="1" max="18" man="1"/>
    <brk id="121" min="1" max="18" man="1"/>
    <brk id="145" min="1" max="18" man="1"/>
    <brk id="169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codeName="Sheet11">
    <tabColor rgb="FF92D050"/>
  </sheetPr>
  <dimension ref="A1:Z25"/>
  <sheetViews>
    <sheetView showGridLines="0" showZeros="0" view="pageBreakPreview" zoomScale="65" zoomScaleNormal="90" zoomScaleSheetLayoutView="65" workbookViewId="0"/>
  </sheetViews>
  <sheetFormatPr defaultColWidth="13.375" defaultRowHeight="23.1" customHeight="1"/>
  <cols>
    <col min="1" max="1" width="4.625" style="489" customWidth="1"/>
    <col min="2" max="2" width="7.125" style="489" customWidth="1"/>
    <col min="3" max="3" width="12.125" style="489" customWidth="1"/>
    <col min="4" max="7" width="6.125" style="489" customWidth="1"/>
    <col min="8" max="8" width="8.375" style="489" customWidth="1"/>
    <col min="9" max="9" width="5.875" style="489" customWidth="1"/>
    <col min="10" max="10" width="9.625" style="489" customWidth="1"/>
    <col min="11" max="11" width="11.5" style="489" customWidth="1"/>
    <col min="12" max="13" width="8.375" style="489" customWidth="1"/>
    <col min="14" max="14" width="5.25" style="489" customWidth="1"/>
    <col min="15" max="15" width="6.875" style="489" customWidth="1"/>
    <col min="16" max="17" width="10.875" style="489" customWidth="1"/>
    <col min="18" max="19" width="7.75" style="489" customWidth="1"/>
    <col min="20" max="20" width="7.125" style="489" customWidth="1"/>
    <col min="21" max="22" width="8.375" style="489" customWidth="1"/>
    <col min="23" max="23" width="9.625" style="489" customWidth="1"/>
    <col min="24" max="24" width="8.375" style="489" customWidth="1"/>
    <col min="25" max="256" width="13.375" style="489"/>
    <col min="257" max="257" width="4.625" style="489" customWidth="1"/>
    <col min="258" max="258" width="7.125" style="489" customWidth="1"/>
    <col min="259" max="259" width="12.125" style="489" customWidth="1"/>
    <col min="260" max="263" width="6.125" style="489" customWidth="1"/>
    <col min="264" max="264" width="8.375" style="489" customWidth="1"/>
    <col min="265" max="265" width="5.875" style="489" customWidth="1"/>
    <col min="266" max="266" width="9.625" style="489" customWidth="1"/>
    <col min="267" max="267" width="11.5" style="489" customWidth="1"/>
    <col min="268" max="269" width="8.375" style="489" customWidth="1"/>
    <col min="270" max="270" width="5.25" style="489" customWidth="1"/>
    <col min="271" max="271" width="6.875" style="489" customWidth="1"/>
    <col min="272" max="273" width="10.875" style="489" customWidth="1"/>
    <col min="274" max="275" width="7.75" style="489" customWidth="1"/>
    <col min="276" max="276" width="7.125" style="489" customWidth="1"/>
    <col min="277" max="278" width="8.375" style="489" customWidth="1"/>
    <col min="279" max="279" width="9.625" style="489" customWidth="1"/>
    <col min="280" max="280" width="8.375" style="489" customWidth="1"/>
    <col min="281" max="512" width="13.375" style="489"/>
    <col min="513" max="513" width="4.625" style="489" customWidth="1"/>
    <col min="514" max="514" width="7.125" style="489" customWidth="1"/>
    <col min="515" max="515" width="12.125" style="489" customWidth="1"/>
    <col min="516" max="519" width="6.125" style="489" customWidth="1"/>
    <col min="520" max="520" width="8.375" style="489" customWidth="1"/>
    <col min="521" max="521" width="5.875" style="489" customWidth="1"/>
    <col min="522" max="522" width="9.625" style="489" customWidth="1"/>
    <col min="523" max="523" width="11.5" style="489" customWidth="1"/>
    <col min="524" max="525" width="8.375" style="489" customWidth="1"/>
    <col min="526" max="526" width="5.25" style="489" customWidth="1"/>
    <col min="527" max="527" width="6.875" style="489" customWidth="1"/>
    <col min="528" max="529" width="10.875" style="489" customWidth="1"/>
    <col min="530" max="531" width="7.75" style="489" customWidth="1"/>
    <col min="532" max="532" width="7.125" style="489" customWidth="1"/>
    <col min="533" max="534" width="8.375" style="489" customWidth="1"/>
    <col min="535" max="535" width="9.625" style="489" customWidth="1"/>
    <col min="536" max="536" width="8.375" style="489" customWidth="1"/>
    <col min="537" max="768" width="13.375" style="489"/>
    <col min="769" max="769" width="4.625" style="489" customWidth="1"/>
    <col min="770" max="770" width="7.125" style="489" customWidth="1"/>
    <col min="771" max="771" width="12.125" style="489" customWidth="1"/>
    <col min="772" max="775" width="6.125" style="489" customWidth="1"/>
    <col min="776" max="776" width="8.375" style="489" customWidth="1"/>
    <col min="777" max="777" width="5.875" style="489" customWidth="1"/>
    <col min="778" max="778" width="9.625" style="489" customWidth="1"/>
    <col min="779" max="779" width="11.5" style="489" customWidth="1"/>
    <col min="780" max="781" width="8.375" style="489" customWidth="1"/>
    <col min="782" max="782" width="5.25" style="489" customWidth="1"/>
    <col min="783" max="783" width="6.875" style="489" customWidth="1"/>
    <col min="784" max="785" width="10.875" style="489" customWidth="1"/>
    <col min="786" max="787" width="7.75" style="489" customWidth="1"/>
    <col min="788" max="788" width="7.125" style="489" customWidth="1"/>
    <col min="789" max="790" width="8.375" style="489" customWidth="1"/>
    <col min="791" max="791" width="9.625" style="489" customWidth="1"/>
    <col min="792" max="792" width="8.375" style="489" customWidth="1"/>
    <col min="793" max="1024" width="13.375" style="489"/>
    <col min="1025" max="1025" width="4.625" style="489" customWidth="1"/>
    <col min="1026" max="1026" width="7.125" style="489" customWidth="1"/>
    <col min="1027" max="1027" width="12.125" style="489" customWidth="1"/>
    <col min="1028" max="1031" width="6.125" style="489" customWidth="1"/>
    <col min="1032" max="1032" width="8.375" style="489" customWidth="1"/>
    <col min="1033" max="1033" width="5.875" style="489" customWidth="1"/>
    <col min="1034" max="1034" width="9.625" style="489" customWidth="1"/>
    <col min="1035" max="1035" width="11.5" style="489" customWidth="1"/>
    <col min="1036" max="1037" width="8.375" style="489" customWidth="1"/>
    <col min="1038" max="1038" width="5.25" style="489" customWidth="1"/>
    <col min="1039" max="1039" width="6.875" style="489" customWidth="1"/>
    <col min="1040" max="1041" width="10.875" style="489" customWidth="1"/>
    <col min="1042" max="1043" width="7.75" style="489" customWidth="1"/>
    <col min="1044" max="1044" width="7.125" style="489" customWidth="1"/>
    <col min="1045" max="1046" width="8.375" style="489" customWidth="1"/>
    <col min="1047" max="1047" width="9.625" style="489" customWidth="1"/>
    <col min="1048" max="1048" width="8.375" style="489" customWidth="1"/>
    <col min="1049" max="1280" width="13.375" style="489"/>
    <col min="1281" max="1281" width="4.625" style="489" customWidth="1"/>
    <col min="1282" max="1282" width="7.125" style="489" customWidth="1"/>
    <col min="1283" max="1283" width="12.125" style="489" customWidth="1"/>
    <col min="1284" max="1287" width="6.125" style="489" customWidth="1"/>
    <col min="1288" max="1288" width="8.375" style="489" customWidth="1"/>
    <col min="1289" max="1289" width="5.875" style="489" customWidth="1"/>
    <col min="1290" max="1290" width="9.625" style="489" customWidth="1"/>
    <col min="1291" max="1291" width="11.5" style="489" customWidth="1"/>
    <col min="1292" max="1293" width="8.375" style="489" customWidth="1"/>
    <col min="1294" max="1294" width="5.25" style="489" customWidth="1"/>
    <col min="1295" max="1295" width="6.875" style="489" customWidth="1"/>
    <col min="1296" max="1297" width="10.875" style="489" customWidth="1"/>
    <col min="1298" max="1299" width="7.75" style="489" customWidth="1"/>
    <col min="1300" max="1300" width="7.125" style="489" customWidth="1"/>
    <col min="1301" max="1302" width="8.375" style="489" customWidth="1"/>
    <col min="1303" max="1303" width="9.625" style="489" customWidth="1"/>
    <col min="1304" max="1304" width="8.375" style="489" customWidth="1"/>
    <col min="1305" max="1536" width="13.375" style="489"/>
    <col min="1537" max="1537" width="4.625" style="489" customWidth="1"/>
    <col min="1538" max="1538" width="7.125" style="489" customWidth="1"/>
    <col min="1539" max="1539" width="12.125" style="489" customWidth="1"/>
    <col min="1540" max="1543" width="6.125" style="489" customWidth="1"/>
    <col min="1544" max="1544" width="8.375" style="489" customWidth="1"/>
    <col min="1545" max="1545" width="5.875" style="489" customWidth="1"/>
    <col min="1546" max="1546" width="9.625" style="489" customWidth="1"/>
    <col min="1547" max="1547" width="11.5" style="489" customWidth="1"/>
    <col min="1548" max="1549" width="8.375" style="489" customWidth="1"/>
    <col min="1550" max="1550" width="5.25" style="489" customWidth="1"/>
    <col min="1551" max="1551" width="6.875" style="489" customWidth="1"/>
    <col min="1552" max="1553" width="10.875" style="489" customWidth="1"/>
    <col min="1554" max="1555" width="7.75" style="489" customWidth="1"/>
    <col min="1556" max="1556" width="7.125" style="489" customWidth="1"/>
    <col min="1557" max="1558" width="8.375" style="489" customWidth="1"/>
    <col min="1559" max="1559" width="9.625" style="489" customWidth="1"/>
    <col min="1560" max="1560" width="8.375" style="489" customWidth="1"/>
    <col min="1561" max="1792" width="13.375" style="489"/>
    <col min="1793" max="1793" width="4.625" style="489" customWidth="1"/>
    <col min="1794" max="1794" width="7.125" style="489" customWidth="1"/>
    <col min="1795" max="1795" width="12.125" style="489" customWidth="1"/>
    <col min="1796" max="1799" width="6.125" style="489" customWidth="1"/>
    <col min="1800" max="1800" width="8.375" style="489" customWidth="1"/>
    <col min="1801" max="1801" width="5.875" style="489" customWidth="1"/>
    <col min="1802" max="1802" width="9.625" style="489" customWidth="1"/>
    <col min="1803" max="1803" width="11.5" style="489" customWidth="1"/>
    <col min="1804" max="1805" width="8.375" style="489" customWidth="1"/>
    <col min="1806" max="1806" width="5.25" style="489" customWidth="1"/>
    <col min="1807" max="1807" width="6.875" style="489" customWidth="1"/>
    <col min="1808" max="1809" width="10.875" style="489" customWidth="1"/>
    <col min="1810" max="1811" width="7.75" style="489" customWidth="1"/>
    <col min="1812" max="1812" width="7.125" style="489" customWidth="1"/>
    <col min="1813" max="1814" width="8.375" style="489" customWidth="1"/>
    <col min="1815" max="1815" width="9.625" style="489" customWidth="1"/>
    <col min="1816" max="1816" width="8.375" style="489" customWidth="1"/>
    <col min="1817" max="2048" width="13.375" style="489"/>
    <col min="2049" max="2049" width="4.625" style="489" customWidth="1"/>
    <col min="2050" max="2050" width="7.125" style="489" customWidth="1"/>
    <col min="2051" max="2051" width="12.125" style="489" customWidth="1"/>
    <col min="2052" max="2055" width="6.125" style="489" customWidth="1"/>
    <col min="2056" max="2056" width="8.375" style="489" customWidth="1"/>
    <col min="2057" max="2057" width="5.875" style="489" customWidth="1"/>
    <col min="2058" max="2058" width="9.625" style="489" customWidth="1"/>
    <col min="2059" max="2059" width="11.5" style="489" customWidth="1"/>
    <col min="2060" max="2061" width="8.375" style="489" customWidth="1"/>
    <col min="2062" max="2062" width="5.25" style="489" customWidth="1"/>
    <col min="2063" max="2063" width="6.875" style="489" customWidth="1"/>
    <col min="2064" max="2065" width="10.875" style="489" customWidth="1"/>
    <col min="2066" max="2067" width="7.75" style="489" customWidth="1"/>
    <col min="2068" max="2068" width="7.125" style="489" customWidth="1"/>
    <col min="2069" max="2070" width="8.375" style="489" customWidth="1"/>
    <col min="2071" max="2071" width="9.625" style="489" customWidth="1"/>
    <col min="2072" max="2072" width="8.375" style="489" customWidth="1"/>
    <col min="2073" max="2304" width="13.375" style="489"/>
    <col min="2305" max="2305" width="4.625" style="489" customWidth="1"/>
    <col min="2306" max="2306" width="7.125" style="489" customWidth="1"/>
    <col min="2307" max="2307" width="12.125" style="489" customWidth="1"/>
    <col min="2308" max="2311" width="6.125" style="489" customWidth="1"/>
    <col min="2312" max="2312" width="8.375" style="489" customWidth="1"/>
    <col min="2313" max="2313" width="5.875" style="489" customWidth="1"/>
    <col min="2314" max="2314" width="9.625" style="489" customWidth="1"/>
    <col min="2315" max="2315" width="11.5" style="489" customWidth="1"/>
    <col min="2316" max="2317" width="8.375" style="489" customWidth="1"/>
    <col min="2318" max="2318" width="5.25" style="489" customWidth="1"/>
    <col min="2319" max="2319" width="6.875" style="489" customWidth="1"/>
    <col min="2320" max="2321" width="10.875" style="489" customWidth="1"/>
    <col min="2322" max="2323" width="7.75" style="489" customWidth="1"/>
    <col min="2324" max="2324" width="7.125" style="489" customWidth="1"/>
    <col min="2325" max="2326" width="8.375" style="489" customWidth="1"/>
    <col min="2327" max="2327" width="9.625" style="489" customWidth="1"/>
    <col min="2328" max="2328" width="8.375" style="489" customWidth="1"/>
    <col min="2329" max="2560" width="13.375" style="489"/>
    <col min="2561" max="2561" width="4.625" style="489" customWidth="1"/>
    <col min="2562" max="2562" width="7.125" style="489" customWidth="1"/>
    <col min="2563" max="2563" width="12.125" style="489" customWidth="1"/>
    <col min="2564" max="2567" width="6.125" style="489" customWidth="1"/>
    <col min="2568" max="2568" width="8.375" style="489" customWidth="1"/>
    <col min="2569" max="2569" width="5.875" style="489" customWidth="1"/>
    <col min="2570" max="2570" width="9.625" style="489" customWidth="1"/>
    <col min="2571" max="2571" width="11.5" style="489" customWidth="1"/>
    <col min="2572" max="2573" width="8.375" style="489" customWidth="1"/>
    <col min="2574" max="2574" width="5.25" style="489" customWidth="1"/>
    <col min="2575" max="2575" width="6.875" style="489" customWidth="1"/>
    <col min="2576" max="2577" width="10.875" style="489" customWidth="1"/>
    <col min="2578" max="2579" width="7.75" style="489" customWidth="1"/>
    <col min="2580" max="2580" width="7.125" style="489" customWidth="1"/>
    <col min="2581" max="2582" width="8.375" style="489" customWidth="1"/>
    <col min="2583" max="2583" width="9.625" style="489" customWidth="1"/>
    <col min="2584" max="2584" width="8.375" style="489" customWidth="1"/>
    <col min="2585" max="2816" width="13.375" style="489"/>
    <col min="2817" max="2817" width="4.625" style="489" customWidth="1"/>
    <col min="2818" max="2818" width="7.125" style="489" customWidth="1"/>
    <col min="2819" max="2819" width="12.125" style="489" customWidth="1"/>
    <col min="2820" max="2823" width="6.125" style="489" customWidth="1"/>
    <col min="2824" max="2824" width="8.375" style="489" customWidth="1"/>
    <col min="2825" max="2825" width="5.875" style="489" customWidth="1"/>
    <col min="2826" max="2826" width="9.625" style="489" customWidth="1"/>
    <col min="2827" max="2827" width="11.5" style="489" customWidth="1"/>
    <col min="2828" max="2829" width="8.375" style="489" customWidth="1"/>
    <col min="2830" max="2830" width="5.25" style="489" customWidth="1"/>
    <col min="2831" max="2831" width="6.875" style="489" customWidth="1"/>
    <col min="2832" max="2833" width="10.875" style="489" customWidth="1"/>
    <col min="2834" max="2835" width="7.75" style="489" customWidth="1"/>
    <col min="2836" max="2836" width="7.125" style="489" customWidth="1"/>
    <col min="2837" max="2838" width="8.375" style="489" customWidth="1"/>
    <col min="2839" max="2839" width="9.625" style="489" customWidth="1"/>
    <col min="2840" max="2840" width="8.375" style="489" customWidth="1"/>
    <col min="2841" max="3072" width="13.375" style="489"/>
    <col min="3073" max="3073" width="4.625" style="489" customWidth="1"/>
    <col min="3074" max="3074" width="7.125" style="489" customWidth="1"/>
    <col min="3075" max="3075" width="12.125" style="489" customWidth="1"/>
    <col min="3076" max="3079" width="6.125" style="489" customWidth="1"/>
    <col min="3080" max="3080" width="8.375" style="489" customWidth="1"/>
    <col min="3081" max="3081" width="5.875" style="489" customWidth="1"/>
    <col min="3082" max="3082" width="9.625" style="489" customWidth="1"/>
    <col min="3083" max="3083" width="11.5" style="489" customWidth="1"/>
    <col min="3084" max="3085" width="8.375" style="489" customWidth="1"/>
    <col min="3086" max="3086" width="5.25" style="489" customWidth="1"/>
    <col min="3087" max="3087" width="6.875" style="489" customWidth="1"/>
    <col min="3088" max="3089" width="10.875" style="489" customWidth="1"/>
    <col min="3090" max="3091" width="7.75" style="489" customWidth="1"/>
    <col min="3092" max="3092" width="7.125" style="489" customWidth="1"/>
    <col min="3093" max="3094" width="8.375" style="489" customWidth="1"/>
    <col min="3095" max="3095" width="9.625" style="489" customWidth="1"/>
    <col min="3096" max="3096" width="8.375" style="489" customWidth="1"/>
    <col min="3097" max="3328" width="13.375" style="489"/>
    <col min="3329" max="3329" width="4.625" style="489" customWidth="1"/>
    <col min="3330" max="3330" width="7.125" style="489" customWidth="1"/>
    <col min="3331" max="3331" width="12.125" style="489" customWidth="1"/>
    <col min="3332" max="3335" width="6.125" style="489" customWidth="1"/>
    <col min="3336" max="3336" width="8.375" style="489" customWidth="1"/>
    <col min="3337" max="3337" width="5.875" style="489" customWidth="1"/>
    <col min="3338" max="3338" width="9.625" style="489" customWidth="1"/>
    <col min="3339" max="3339" width="11.5" style="489" customWidth="1"/>
    <col min="3340" max="3341" width="8.375" style="489" customWidth="1"/>
    <col min="3342" max="3342" width="5.25" style="489" customWidth="1"/>
    <col min="3343" max="3343" width="6.875" style="489" customWidth="1"/>
    <col min="3344" max="3345" width="10.875" style="489" customWidth="1"/>
    <col min="3346" max="3347" width="7.75" style="489" customWidth="1"/>
    <col min="3348" max="3348" width="7.125" style="489" customWidth="1"/>
    <col min="3349" max="3350" width="8.375" style="489" customWidth="1"/>
    <col min="3351" max="3351" width="9.625" style="489" customWidth="1"/>
    <col min="3352" max="3352" width="8.375" style="489" customWidth="1"/>
    <col min="3353" max="3584" width="13.375" style="489"/>
    <col min="3585" max="3585" width="4.625" style="489" customWidth="1"/>
    <col min="3586" max="3586" width="7.125" style="489" customWidth="1"/>
    <col min="3587" max="3587" width="12.125" style="489" customWidth="1"/>
    <col min="3588" max="3591" width="6.125" style="489" customWidth="1"/>
    <col min="3592" max="3592" width="8.375" style="489" customWidth="1"/>
    <col min="3593" max="3593" width="5.875" style="489" customWidth="1"/>
    <col min="3594" max="3594" width="9.625" style="489" customWidth="1"/>
    <col min="3595" max="3595" width="11.5" style="489" customWidth="1"/>
    <col min="3596" max="3597" width="8.375" style="489" customWidth="1"/>
    <col min="3598" max="3598" width="5.25" style="489" customWidth="1"/>
    <col min="3599" max="3599" width="6.875" style="489" customWidth="1"/>
    <col min="3600" max="3601" width="10.875" style="489" customWidth="1"/>
    <col min="3602" max="3603" width="7.75" style="489" customWidth="1"/>
    <col min="3604" max="3604" width="7.125" style="489" customWidth="1"/>
    <col min="3605" max="3606" width="8.375" style="489" customWidth="1"/>
    <col min="3607" max="3607" width="9.625" style="489" customWidth="1"/>
    <col min="3608" max="3608" width="8.375" style="489" customWidth="1"/>
    <col min="3609" max="3840" width="13.375" style="489"/>
    <col min="3841" max="3841" width="4.625" style="489" customWidth="1"/>
    <col min="3842" max="3842" width="7.125" style="489" customWidth="1"/>
    <col min="3843" max="3843" width="12.125" style="489" customWidth="1"/>
    <col min="3844" max="3847" width="6.125" style="489" customWidth="1"/>
    <col min="3848" max="3848" width="8.375" style="489" customWidth="1"/>
    <col min="3849" max="3849" width="5.875" style="489" customWidth="1"/>
    <col min="3850" max="3850" width="9.625" style="489" customWidth="1"/>
    <col min="3851" max="3851" width="11.5" style="489" customWidth="1"/>
    <col min="3852" max="3853" width="8.375" style="489" customWidth="1"/>
    <col min="3854" max="3854" width="5.25" style="489" customWidth="1"/>
    <col min="3855" max="3855" width="6.875" style="489" customWidth="1"/>
    <col min="3856" max="3857" width="10.875" style="489" customWidth="1"/>
    <col min="3858" max="3859" width="7.75" style="489" customWidth="1"/>
    <col min="3860" max="3860" width="7.125" style="489" customWidth="1"/>
    <col min="3861" max="3862" width="8.375" style="489" customWidth="1"/>
    <col min="3863" max="3863" width="9.625" style="489" customWidth="1"/>
    <col min="3864" max="3864" width="8.375" style="489" customWidth="1"/>
    <col min="3865" max="4096" width="13.375" style="489"/>
    <col min="4097" max="4097" width="4.625" style="489" customWidth="1"/>
    <col min="4098" max="4098" width="7.125" style="489" customWidth="1"/>
    <col min="4099" max="4099" width="12.125" style="489" customWidth="1"/>
    <col min="4100" max="4103" width="6.125" style="489" customWidth="1"/>
    <col min="4104" max="4104" width="8.375" style="489" customWidth="1"/>
    <col min="4105" max="4105" width="5.875" style="489" customWidth="1"/>
    <col min="4106" max="4106" width="9.625" style="489" customWidth="1"/>
    <col min="4107" max="4107" width="11.5" style="489" customWidth="1"/>
    <col min="4108" max="4109" width="8.375" style="489" customWidth="1"/>
    <col min="4110" max="4110" width="5.25" style="489" customWidth="1"/>
    <col min="4111" max="4111" width="6.875" style="489" customWidth="1"/>
    <col min="4112" max="4113" width="10.875" style="489" customWidth="1"/>
    <col min="4114" max="4115" width="7.75" style="489" customWidth="1"/>
    <col min="4116" max="4116" width="7.125" style="489" customWidth="1"/>
    <col min="4117" max="4118" width="8.375" style="489" customWidth="1"/>
    <col min="4119" max="4119" width="9.625" style="489" customWidth="1"/>
    <col min="4120" max="4120" width="8.375" style="489" customWidth="1"/>
    <col min="4121" max="4352" width="13.375" style="489"/>
    <col min="4353" max="4353" width="4.625" style="489" customWidth="1"/>
    <col min="4354" max="4354" width="7.125" style="489" customWidth="1"/>
    <col min="4355" max="4355" width="12.125" style="489" customWidth="1"/>
    <col min="4356" max="4359" width="6.125" style="489" customWidth="1"/>
    <col min="4360" max="4360" width="8.375" style="489" customWidth="1"/>
    <col min="4361" max="4361" width="5.875" style="489" customWidth="1"/>
    <col min="4362" max="4362" width="9.625" style="489" customWidth="1"/>
    <col min="4363" max="4363" width="11.5" style="489" customWidth="1"/>
    <col min="4364" max="4365" width="8.375" style="489" customWidth="1"/>
    <col min="4366" max="4366" width="5.25" style="489" customWidth="1"/>
    <col min="4367" max="4367" width="6.875" style="489" customWidth="1"/>
    <col min="4368" max="4369" width="10.875" style="489" customWidth="1"/>
    <col min="4370" max="4371" width="7.75" style="489" customWidth="1"/>
    <col min="4372" max="4372" width="7.125" style="489" customWidth="1"/>
    <col min="4373" max="4374" width="8.375" style="489" customWidth="1"/>
    <col min="4375" max="4375" width="9.625" style="489" customWidth="1"/>
    <col min="4376" max="4376" width="8.375" style="489" customWidth="1"/>
    <col min="4377" max="4608" width="13.375" style="489"/>
    <col min="4609" max="4609" width="4.625" style="489" customWidth="1"/>
    <col min="4610" max="4610" width="7.125" style="489" customWidth="1"/>
    <col min="4611" max="4611" width="12.125" style="489" customWidth="1"/>
    <col min="4612" max="4615" width="6.125" style="489" customWidth="1"/>
    <col min="4616" max="4616" width="8.375" style="489" customWidth="1"/>
    <col min="4617" max="4617" width="5.875" style="489" customWidth="1"/>
    <col min="4618" max="4618" width="9.625" style="489" customWidth="1"/>
    <col min="4619" max="4619" width="11.5" style="489" customWidth="1"/>
    <col min="4620" max="4621" width="8.375" style="489" customWidth="1"/>
    <col min="4622" max="4622" width="5.25" style="489" customWidth="1"/>
    <col min="4623" max="4623" width="6.875" style="489" customWidth="1"/>
    <col min="4624" max="4625" width="10.875" style="489" customWidth="1"/>
    <col min="4626" max="4627" width="7.75" style="489" customWidth="1"/>
    <col min="4628" max="4628" width="7.125" style="489" customWidth="1"/>
    <col min="4629" max="4630" width="8.375" style="489" customWidth="1"/>
    <col min="4631" max="4631" width="9.625" style="489" customWidth="1"/>
    <col min="4632" max="4632" width="8.375" style="489" customWidth="1"/>
    <col min="4633" max="4864" width="13.375" style="489"/>
    <col min="4865" max="4865" width="4.625" style="489" customWidth="1"/>
    <col min="4866" max="4866" width="7.125" style="489" customWidth="1"/>
    <col min="4867" max="4867" width="12.125" style="489" customWidth="1"/>
    <col min="4868" max="4871" width="6.125" style="489" customWidth="1"/>
    <col min="4872" max="4872" width="8.375" style="489" customWidth="1"/>
    <col min="4873" max="4873" width="5.875" style="489" customWidth="1"/>
    <col min="4874" max="4874" width="9.625" style="489" customWidth="1"/>
    <col min="4875" max="4875" width="11.5" style="489" customWidth="1"/>
    <col min="4876" max="4877" width="8.375" style="489" customWidth="1"/>
    <col min="4878" max="4878" width="5.25" style="489" customWidth="1"/>
    <col min="4879" max="4879" width="6.875" style="489" customWidth="1"/>
    <col min="4880" max="4881" width="10.875" style="489" customWidth="1"/>
    <col min="4882" max="4883" width="7.75" style="489" customWidth="1"/>
    <col min="4884" max="4884" width="7.125" style="489" customWidth="1"/>
    <col min="4885" max="4886" width="8.375" style="489" customWidth="1"/>
    <col min="4887" max="4887" width="9.625" style="489" customWidth="1"/>
    <col min="4888" max="4888" width="8.375" style="489" customWidth="1"/>
    <col min="4889" max="5120" width="13.375" style="489"/>
    <col min="5121" max="5121" width="4.625" style="489" customWidth="1"/>
    <col min="5122" max="5122" width="7.125" style="489" customWidth="1"/>
    <col min="5123" max="5123" width="12.125" style="489" customWidth="1"/>
    <col min="5124" max="5127" width="6.125" style="489" customWidth="1"/>
    <col min="5128" max="5128" width="8.375" style="489" customWidth="1"/>
    <col min="5129" max="5129" width="5.875" style="489" customWidth="1"/>
    <col min="5130" max="5130" width="9.625" style="489" customWidth="1"/>
    <col min="5131" max="5131" width="11.5" style="489" customWidth="1"/>
    <col min="5132" max="5133" width="8.375" style="489" customWidth="1"/>
    <col min="5134" max="5134" width="5.25" style="489" customWidth="1"/>
    <col min="5135" max="5135" width="6.875" style="489" customWidth="1"/>
    <col min="5136" max="5137" width="10.875" style="489" customWidth="1"/>
    <col min="5138" max="5139" width="7.75" style="489" customWidth="1"/>
    <col min="5140" max="5140" width="7.125" style="489" customWidth="1"/>
    <col min="5141" max="5142" width="8.375" style="489" customWidth="1"/>
    <col min="5143" max="5143" width="9.625" style="489" customWidth="1"/>
    <col min="5144" max="5144" width="8.375" style="489" customWidth="1"/>
    <col min="5145" max="5376" width="13.375" style="489"/>
    <col min="5377" max="5377" width="4.625" style="489" customWidth="1"/>
    <col min="5378" max="5378" width="7.125" style="489" customWidth="1"/>
    <col min="5379" max="5379" width="12.125" style="489" customWidth="1"/>
    <col min="5380" max="5383" width="6.125" style="489" customWidth="1"/>
    <col min="5384" max="5384" width="8.375" style="489" customWidth="1"/>
    <col min="5385" max="5385" width="5.875" style="489" customWidth="1"/>
    <col min="5386" max="5386" width="9.625" style="489" customWidth="1"/>
    <col min="5387" max="5387" width="11.5" style="489" customWidth="1"/>
    <col min="5388" max="5389" width="8.375" style="489" customWidth="1"/>
    <col min="5390" max="5390" width="5.25" style="489" customWidth="1"/>
    <col min="5391" max="5391" width="6.875" style="489" customWidth="1"/>
    <col min="5392" max="5393" width="10.875" style="489" customWidth="1"/>
    <col min="5394" max="5395" width="7.75" style="489" customWidth="1"/>
    <col min="5396" max="5396" width="7.125" style="489" customWidth="1"/>
    <col min="5397" max="5398" width="8.375" style="489" customWidth="1"/>
    <col min="5399" max="5399" width="9.625" style="489" customWidth="1"/>
    <col min="5400" max="5400" width="8.375" style="489" customWidth="1"/>
    <col min="5401" max="5632" width="13.375" style="489"/>
    <col min="5633" max="5633" width="4.625" style="489" customWidth="1"/>
    <col min="5634" max="5634" width="7.125" style="489" customWidth="1"/>
    <col min="5635" max="5635" width="12.125" style="489" customWidth="1"/>
    <col min="5636" max="5639" width="6.125" style="489" customWidth="1"/>
    <col min="5640" max="5640" width="8.375" style="489" customWidth="1"/>
    <col min="5641" max="5641" width="5.875" style="489" customWidth="1"/>
    <col min="5642" max="5642" width="9.625" style="489" customWidth="1"/>
    <col min="5643" max="5643" width="11.5" style="489" customWidth="1"/>
    <col min="5644" max="5645" width="8.375" style="489" customWidth="1"/>
    <col min="5646" max="5646" width="5.25" style="489" customWidth="1"/>
    <col min="5647" max="5647" width="6.875" style="489" customWidth="1"/>
    <col min="5648" max="5649" width="10.875" style="489" customWidth="1"/>
    <col min="5650" max="5651" width="7.75" style="489" customWidth="1"/>
    <col min="5652" max="5652" width="7.125" style="489" customWidth="1"/>
    <col min="5653" max="5654" width="8.375" style="489" customWidth="1"/>
    <col min="5655" max="5655" width="9.625" style="489" customWidth="1"/>
    <col min="5656" max="5656" width="8.375" style="489" customWidth="1"/>
    <col min="5657" max="5888" width="13.375" style="489"/>
    <col min="5889" max="5889" width="4.625" style="489" customWidth="1"/>
    <col min="5890" max="5890" width="7.125" style="489" customWidth="1"/>
    <col min="5891" max="5891" width="12.125" style="489" customWidth="1"/>
    <col min="5892" max="5895" width="6.125" style="489" customWidth="1"/>
    <col min="5896" max="5896" width="8.375" style="489" customWidth="1"/>
    <col min="5897" max="5897" width="5.875" style="489" customWidth="1"/>
    <col min="5898" max="5898" width="9.625" style="489" customWidth="1"/>
    <col min="5899" max="5899" width="11.5" style="489" customWidth="1"/>
    <col min="5900" max="5901" width="8.375" style="489" customWidth="1"/>
    <col min="5902" max="5902" width="5.25" style="489" customWidth="1"/>
    <col min="5903" max="5903" width="6.875" style="489" customWidth="1"/>
    <col min="5904" max="5905" width="10.875" style="489" customWidth="1"/>
    <col min="5906" max="5907" width="7.75" style="489" customWidth="1"/>
    <col min="5908" max="5908" width="7.125" style="489" customWidth="1"/>
    <col min="5909" max="5910" width="8.375" style="489" customWidth="1"/>
    <col min="5911" max="5911" width="9.625" style="489" customWidth="1"/>
    <col min="5912" max="5912" width="8.375" style="489" customWidth="1"/>
    <col min="5913" max="6144" width="13.375" style="489"/>
    <col min="6145" max="6145" width="4.625" style="489" customWidth="1"/>
    <col min="6146" max="6146" width="7.125" style="489" customWidth="1"/>
    <col min="6147" max="6147" width="12.125" style="489" customWidth="1"/>
    <col min="6148" max="6151" width="6.125" style="489" customWidth="1"/>
    <col min="6152" max="6152" width="8.375" style="489" customWidth="1"/>
    <col min="6153" max="6153" width="5.875" style="489" customWidth="1"/>
    <col min="6154" max="6154" width="9.625" style="489" customWidth="1"/>
    <col min="6155" max="6155" width="11.5" style="489" customWidth="1"/>
    <col min="6156" max="6157" width="8.375" style="489" customWidth="1"/>
    <col min="6158" max="6158" width="5.25" style="489" customWidth="1"/>
    <col min="6159" max="6159" width="6.875" style="489" customWidth="1"/>
    <col min="6160" max="6161" width="10.875" style="489" customWidth="1"/>
    <col min="6162" max="6163" width="7.75" style="489" customWidth="1"/>
    <col min="6164" max="6164" width="7.125" style="489" customWidth="1"/>
    <col min="6165" max="6166" width="8.375" style="489" customWidth="1"/>
    <col min="6167" max="6167" width="9.625" style="489" customWidth="1"/>
    <col min="6168" max="6168" width="8.375" style="489" customWidth="1"/>
    <col min="6169" max="6400" width="13.375" style="489"/>
    <col min="6401" max="6401" width="4.625" style="489" customWidth="1"/>
    <col min="6402" max="6402" width="7.125" style="489" customWidth="1"/>
    <col min="6403" max="6403" width="12.125" style="489" customWidth="1"/>
    <col min="6404" max="6407" width="6.125" style="489" customWidth="1"/>
    <col min="6408" max="6408" width="8.375" style="489" customWidth="1"/>
    <col min="6409" max="6409" width="5.875" style="489" customWidth="1"/>
    <col min="6410" max="6410" width="9.625" style="489" customWidth="1"/>
    <col min="6411" max="6411" width="11.5" style="489" customWidth="1"/>
    <col min="6412" max="6413" width="8.375" style="489" customWidth="1"/>
    <col min="6414" max="6414" width="5.25" style="489" customWidth="1"/>
    <col min="6415" max="6415" width="6.875" style="489" customWidth="1"/>
    <col min="6416" max="6417" width="10.875" style="489" customWidth="1"/>
    <col min="6418" max="6419" width="7.75" style="489" customWidth="1"/>
    <col min="6420" max="6420" width="7.125" style="489" customWidth="1"/>
    <col min="6421" max="6422" width="8.375" style="489" customWidth="1"/>
    <col min="6423" max="6423" width="9.625" style="489" customWidth="1"/>
    <col min="6424" max="6424" width="8.375" style="489" customWidth="1"/>
    <col min="6425" max="6656" width="13.375" style="489"/>
    <col min="6657" max="6657" width="4.625" style="489" customWidth="1"/>
    <col min="6658" max="6658" width="7.125" style="489" customWidth="1"/>
    <col min="6659" max="6659" width="12.125" style="489" customWidth="1"/>
    <col min="6660" max="6663" width="6.125" style="489" customWidth="1"/>
    <col min="6664" max="6664" width="8.375" style="489" customWidth="1"/>
    <col min="6665" max="6665" width="5.875" style="489" customWidth="1"/>
    <col min="6666" max="6666" width="9.625" style="489" customWidth="1"/>
    <col min="6667" max="6667" width="11.5" style="489" customWidth="1"/>
    <col min="6668" max="6669" width="8.375" style="489" customWidth="1"/>
    <col min="6670" max="6670" width="5.25" style="489" customWidth="1"/>
    <col min="6671" max="6671" width="6.875" style="489" customWidth="1"/>
    <col min="6672" max="6673" width="10.875" style="489" customWidth="1"/>
    <col min="6674" max="6675" width="7.75" style="489" customWidth="1"/>
    <col min="6676" max="6676" width="7.125" style="489" customWidth="1"/>
    <col min="6677" max="6678" width="8.375" style="489" customWidth="1"/>
    <col min="6679" max="6679" width="9.625" style="489" customWidth="1"/>
    <col min="6680" max="6680" width="8.375" style="489" customWidth="1"/>
    <col min="6681" max="6912" width="13.375" style="489"/>
    <col min="6913" max="6913" width="4.625" style="489" customWidth="1"/>
    <col min="6914" max="6914" width="7.125" style="489" customWidth="1"/>
    <col min="6915" max="6915" width="12.125" style="489" customWidth="1"/>
    <col min="6916" max="6919" width="6.125" style="489" customWidth="1"/>
    <col min="6920" max="6920" width="8.375" style="489" customWidth="1"/>
    <col min="6921" max="6921" width="5.875" style="489" customWidth="1"/>
    <col min="6922" max="6922" width="9.625" style="489" customWidth="1"/>
    <col min="6923" max="6923" width="11.5" style="489" customWidth="1"/>
    <col min="6924" max="6925" width="8.375" style="489" customWidth="1"/>
    <col min="6926" max="6926" width="5.25" style="489" customWidth="1"/>
    <col min="6927" max="6927" width="6.875" style="489" customWidth="1"/>
    <col min="6928" max="6929" width="10.875" style="489" customWidth="1"/>
    <col min="6930" max="6931" width="7.75" style="489" customWidth="1"/>
    <col min="6932" max="6932" width="7.125" style="489" customWidth="1"/>
    <col min="6933" max="6934" width="8.375" style="489" customWidth="1"/>
    <col min="6935" max="6935" width="9.625" style="489" customWidth="1"/>
    <col min="6936" max="6936" width="8.375" style="489" customWidth="1"/>
    <col min="6937" max="7168" width="13.375" style="489"/>
    <col min="7169" max="7169" width="4.625" style="489" customWidth="1"/>
    <col min="7170" max="7170" width="7.125" style="489" customWidth="1"/>
    <col min="7171" max="7171" width="12.125" style="489" customWidth="1"/>
    <col min="7172" max="7175" width="6.125" style="489" customWidth="1"/>
    <col min="7176" max="7176" width="8.375" style="489" customWidth="1"/>
    <col min="7177" max="7177" width="5.875" style="489" customWidth="1"/>
    <col min="7178" max="7178" width="9.625" style="489" customWidth="1"/>
    <col min="7179" max="7179" width="11.5" style="489" customWidth="1"/>
    <col min="7180" max="7181" width="8.375" style="489" customWidth="1"/>
    <col min="7182" max="7182" width="5.25" style="489" customWidth="1"/>
    <col min="7183" max="7183" width="6.875" style="489" customWidth="1"/>
    <col min="7184" max="7185" width="10.875" style="489" customWidth="1"/>
    <col min="7186" max="7187" width="7.75" style="489" customWidth="1"/>
    <col min="7188" max="7188" width="7.125" style="489" customWidth="1"/>
    <col min="7189" max="7190" width="8.375" style="489" customWidth="1"/>
    <col min="7191" max="7191" width="9.625" style="489" customWidth="1"/>
    <col min="7192" max="7192" width="8.375" style="489" customWidth="1"/>
    <col min="7193" max="7424" width="13.375" style="489"/>
    <col min="7425" max="7425" width="4.625" style="489" customWidth="1"/>
    <col min="7426" max="7426" width="7.125" style="489" customWidth="1"/>
    <col min="7427" max="7427" width="12.125" style="489" customWidth="1"/>
    <col min="7428" max="7431" width="6.125" style="489" customWidth="1"/>
    <col min="7432" max="7432" width="8.375" style="489" customWidth="1"/>
    <col min="7433" max="7433" width="5.875" style="489" customWidth="1"/>
    <col min="7434" max="7434" width="9.625" style="489" customWidth="1"/>
    <col min="7435" max="7435" width="11.5" style="489" customWidth="1"/>
    <col min="7436" max="7437" width="8.375" style="489" customWidth="1"/>
    <col min="7438" max="7438" width="5.25" style="489" customWidth="1"/>
    <col min="7439" max="7439" width="6.875" style="489" customWidth="1"/>
    <col min="7440" max="7441" width="10.875" style="489" customWidth="1"/>
    <col min="7442" max="7443" width="7.75" style="489" customWidth="1"/>
    <col min="7444" max="7444" width="7.125" style="489" customWidth="1"/>
    <col min="7445" max="7446" width="8.375" style="489" customWidth="1"/>
    <col min="7447" max="7447" width="9.625" style="489" customWidth="1"/>
    <col min="7448" max="7448" width="8.375" style="489" customWidth="1"/>
    <col min="7449" max="7680" width="13.375" style="489"/>
    <col min="7681" max="7681" width="4.625" style="489" customWidth="1"/>
    <col min="7682" max="7682" width="7.125" style="489" customWidth="1"/>
    <col min="7683" max="7683" width="12.125" style="489" customWidth="1"/>
    <col min="7684" max="7687" width="6.125" style="489" customWidth="1"/>
    <col min="7688" max="7688" width="8.375" style="489" customWidth="1"/>
    <col min="7689" max="7689" width="5.875" style="489" customWidth="1"/>
    <col min="7690" max="7690" width="9.625" style="489" customWidth="1"/>
    <col min="7691" max="7691" width="11.5" style="489" customWidth="1"/>
    <col min="7692" max="7693" width="8.375" style="489" customWidth="1"/>
    <col min="7694" max="7694" width="5.25" style="489" customWidth="1"/>
    <col min="7695" max="7695" width="6.875" style="489" customWidth="1"/>
    <col min="7696" max="7697" width="10.875" style="489" customWidth="1"/>
    <col min="7698" max="7699" width="7.75" style="489" customWidth="1"/>
    <col min="7700" max="7700" width="7.125" style="489" customWidth="1"/>
    <col min="7701" max="7702" width="8.375" style="489" customWidth="1"/>
    <col min="7703" max="7703" width="9.625" style="489" customWidth="1"/>
    <col min="7704" max="7704" width="8.375" style="489" customWidth="1"/>
    <col min="7705" max="7936" width="13.375" style="489"/>
    <col min="7937" max="7937" width="4.625" style="489" customWidth="1"/>
    <col min="7938" max="7938" width="7.125" style="489" customWidth="1"/>
    <col min="7939" max="7939" width="12.125" style="489" customWidth="1"/>
    <col min="7940" max="7943" width="6.125" style="489" customWidth="1"/>
    <col min="7944" max="7944" width="8.375" style="489" customWidth="1"/>
    <col min="7945" max="7945" width="5.875" style="489" customWidth="1"/>
    <col min="7946" max="7946" width="9.625" style="489" customWidth="1"/>
    <col min="7947" max="7947" width="11.5" style="489" customWidth="1"/>
    <col min="7948" max="7949" width="8.375" style="489" customWidth="1"/>
    <col min="7950" max="7950" width="5.25" style="489" customWidth="1"/>
    <col min="7951" max="7951" width="6.875" style="489" customWidth="1"/>
    <col min="7952" max="7953" width="10.875" style="489" customWidth="1"/>
    <col min="7954" max="7955" width="7.75" style="489" customWidth="1"/>
    <col min="7956" max="7956" width="7.125" style="489" customWidth="1"/>
    <col min="7957" max="7958" width="8.375" style="489" customWidth="1"/>
    <col min="7959" max="7959" width="9.625" style="489" customWidth="1"/>
    <col min="7960" max="7960" width="8.375" style="489" customWidth="1"/>
    <col min="7961" max="8192" width="13.375" style="489"/>
    <col min="8193" max="8193" width="4.625" style="489" customWidth="1"/>
    <col min="8194" max="8194" width="7.125" style="489" customWidth="1"/>
    <col min="8195" max="8195" width="12.125" style="489" customWidth="1"/>
    <col min="8196" max="8199" width="6.125" style="489" customWidth="1"/>
    <col min="8200" max="8200" width="8.375" style="489" customWidth="1"/>
    <col min="8201" max="8201" width="5.875" style="489" customWidth="1"/>
    <col min="8202" max="8202" width="9.625" style="489" customWidth="1"/>
    <col min="8203" max="8203" width="11.5" style="489" customWidth="1"/>
    <col min="8204" max="8205" width="8.375" style="489" customWidth="1"/>
    <col min="8206" max="8206" width="5.25" style="489" customWidth="1"/>
    <col min="8207" max="8207" width="6.875" style="489" customWidth="1"/>
    <col min="8208" max="8209" width="10.875" style="489" customWidth="1"/>
    <col min="8210" max="8211" width="7.75" style="489" customWidth="1"/>
    <col min="8212" max="8212" width="7.125" style="489" customWidth="1"/>
    <col min="8213" max="8214" width="8.375" style="489" customWidth="1"/>
    <col min="8215" max="8215" width="9.625" style="489" customWidth="1"/>
    <col min="8216" max="8216" width="8.375" style="489" customWidth="1"/>
    <col min="8217" max="8448" width="13.375" style="489"/>
    <col min="8449" max="8449" width="4.625" style="489" customWidth="1"/>
    <col min="8450" max="8450" width="7.125" style="489" customWidth="1"/>
    <col min="8451" max="8451" width="12.125" style="489" customWidth="1"/>
    <col min="8452" max="8455" width="6.125" style="489" customWidth="1"/>
    <col min="8456" max="8456" width="8.375" style="489" customWidth="1"/>
    <col min="8457" max="8457" width="5.875" style="489" customWidth="1"/>
    <col min="8458" max="8458" width="9.625" style="489" customWidth="1"/>
    <col min="8459" max="8459" width="11.5" style="489" customWidth="1"/>
    <col min="8460" max="8461" width="8.375" style="489" customWidth="1"/>
    <col min="8462" max="8462" width="5.25" style="489" customWidth="1"/>
    <col min="8463" max="8463" width="6.875" style="489" customWidth="1"/>
    <col min="8464" max="8465" width="10.875" style="489" customWidth="1"/>
    <col min="8466" max="8467" width="7.75" style="489" customWidth="1"/>
    <col min="8468" max="8468" width="7.125" style="489" customWidth="1"/>
    <col min="8469" max="8470" width="8.375" style="489" customWidth="1"/>
    <col min="8471" max="8471" width="9.625" style="489" customWidth="1"/>
    <col min="8472" max="8472" width="8.375" style="489" customWidth="1"/>
    <col min="8473" max="8704" width="13.375" style="489"/>
    <col min="8705" max="8705" width="4.625" style="489" customWidth="1"/>
    <col min="8706" max="8706" width="7.125" style="489" customWidth="1"/>
    <col min="8707" max="8707" width="12.125" style="489" customWidth="1"/>
    <col min="8708" max="8711" width="6.125" style="489" customWidth="1"/>
    <col min="8712" max="8712" width="8.375" style="489" customWidth="1"/>
    <col min="8713" max="8713" width="5.875" style="489" customWidth="1"/>
    <col min="8714" max="8714" width="9.625" style="489" customWidth="1"/>
    <col min="8715" max="8715" width="11.5" style="489" customWidth="1"/>
    <col min="8716" max="8717" width="8.375" style="489" customWidth="1"/>
    <col min="8718" max="8718" width="5.25" style="489" customWidth="1"/>
    <col min="8719" max="8719" width="6.875" style="489" customWidth="1"/>
    <col min="8720" max="8721" width="10.875" style="489" customWidth="1"/>
    <col min="8722" max="8723" width="7.75" style="489" customWidth="1"/>
    <col min="8724" max="8724" width="7.125" style="489" customWidth="1"/>
    <col min="8725" max="8726" width="8.375" style="489" customWidth="1"/>
    <col min="8727" max="8727" width="9.625" style="489" customWidth="1"/>
    <col min="8728" max="8728" width="8.375" style="489" customWidth="1"/>
    <col min="8729" max="8960" width="13.375" style="489"/>
    <col min="8961" max="8961" width="4.625" style="489" customWidth="1"/>
    <col min="8962" max="8962" width="7.125" style="489" customWidth="1"/>
    <col min="8963" max="8963" width="12.125" style="489" customWidth="1"/>
    <col min="8964" max="8967" width="6.125" style="489" customWidth="1"/>
    <col min="8968" max="8968" width="8.375" style="489" customWidth="1"/>
    <col min="8969" max="8969" width="5.875" style="489" customWidth="1"/>
    <col min="8970" max="8970" width="9.625" style="489" customWidth="1"/>
    <col min="8971" max="8971" width="11.5" style="489" customWidth="1"/>
    <col min="8972" max="8973" width="8.375" style="489" customWidth="1"/>
    <col min="8974" max="8974" width="5.25" style="489" customWidth="1"/>
    <col min="8975" max="8975" width="6.875" style="489" customWidth="1"/>
    <col min="8976" max="8977" width="10.875" style="489" customWidth="1"/>
    <col min="8978" max="8979" width="7.75" style="489" customWidth="1"/>
    <col min="8980" max="8980" width="7.125" style="489" customWidth="1"/>
    <col min="8981" max="8982" width="8.375" style="489" customWidth="1"/>
    <col min="8983" max="8983" width="9.625" style="489" customWidth="1"/>
    <col min="8984" max="8984" width="8.375" style="489" customWidth="1"/>
    <col min="8985" max="9216" width="13.375" style="489"/>
    <col min="9217" max="9217" width="4.625" style="489" customWidth="1"/>
    <col min="9218" max="9218" width="7.125" style="489" customWidth="1"/>
    <col min="9219" max="9219" width="12.125" style="489" customWidth="1"/>
    <col min="9220" max="9223" width="6.125" style="489" customWidth="1"/>
    <col min="9224" max="9224" width="8.375" style="489" customWidth="1"/>
    <col min="9225" max="9225" width="5.875" style="489" customWidth="1"/>
    <col min="9226" max="9226" width="9.625" style="489" customWidth="1"/>
    <col min="9227" max="9227" width="11.5" style="489" customWidth="1"/>
    <col min="9228" max="9229" width="8.375" style="489" customWidth="1"/>
    <col min="9230" max="9230" width="5.25" style="489" customWidth="1"/>
    <col min="9231" max="9231" width="6.875" style="489" customWidth="1"/>
    <col min="9232" max="9233" width="10.875" style="489" customWidth="1"/>
    <col min="9234" max="9235" width="7.75" style="489" customWidth="1"/>
    <col min="9236" max="9236" width="7.125" style="489" customWidth="1"/>
    <col min="9237" max="9238" width="8.375" style="489" customWidth="1"/>
    <col min="9239" max="9239" width="9.625" style="489" customWidth="1"/>
    <col min="9240" max="9240" width="8.375" style="489" customWidth="1"/>
    <col min="9241" max="9472" width="13.375" style="489"/>
    <col min="9473" max="9473" width="4.625" style="489" customWidth="1"/>
    <col min="9474" max="9474" width="7.125" style="489" customWidth="1"/>
    <col min="9475" max="9475" width="12.125" style="489" customWidth="1"/>
    <col min="9476" max="9479" width="6.125" style="489" customWidth="1"/>
    <col min="9480" max="9480" width="8.375" style="489" customWidth="1"/>
    <col min="9481" max="9481" width="5.875" style="489" customWidth="1"/>
    <col min="9482" max="9482" width="9.625" style="489" customWidth="1"/>
    <col min="9483" max="9483" width="11.5" style="489" customWidth="1"/>
    <col min="9484" max="9485" width="8.375" style="489" customWidth="1"/>
    <col min="9486" max="9486" width="5.25" style="489" customWidth="1"/>
    <col min="9487" max="9487" width="6.875" style="489" customWidth="1"/>
    <col min="9488" max="9489" width="10.875" style="489" customWidth="1"/>
    <col min="9490" max="9491" width="7.75" style="489" customWidth="1"/>
    <col min="9492" max="9492" width="7.125" style="489" customWidth="1"/>
    <col min="9493" max="9494" width="8.375" style="489" customWidth="1"/>
    <col min="9495" max="9495" width="9.625" style="489" customWidth="1"/>
    <col min="9496" max="9496" width="8.375" style="489" customWidth="1"/>
    <col min="9497" max="9728" width="13.375" style="489"/>
    <col min="9729" max="9729" width="4.625" style="489" customWidth="1"/>
    <col min="9730" max="9730" width="7.125" style="489" customWidth="1"/>
    <col min="9731" max="9731" width="12.125" style="489" customWidth="1"/>
    <col min="9732" max="9735" width="6.125" style="489" customWidth="1"/>
    <col min="9736" max="9736" width="8.375" style="489" customWidth="1"/>
    <col min="9737" max="9737" width="5.875" style="489" customWidth="1"/>
    <col min="9738" max="9738" width="9.625" style="489" customWidth="1"/>
    <col min="9739" max="9739" width="11.5" style="489" customWidth="1"/>
    <col min="9740" max="9741" width="8.375" style="489" customWidth="1"/>
    <col min="9742" max="9742" width="5.25" style="489" customWidth="1"/>
    <col min="9743" max="9743" width="6.875" style="489" customWidth="1"/>
    <col min="9744" max="9745" width="10.875" style="489" customWidth="1"/>
    <col min="9746" max="9747" width="7.75" style="489" customWidth="1"/>
    <col min="9748" max="9748" width="7.125" style="489" customWidth="1"/>
    <col min="9749" max="9750" width="8.375" style="489" customWidth="1"/>
    <col min="9751" max="9751" width="9.625" style="489" customWidth="1"/>
    <col min="9752" max="9752" width="8.375" style="489" customWidth="1"/>
    <col min="9753" max="9984" width="13.375" style="489"/>
    <col min="9985" max="9985" width="4.625" style="489" customWidth="1"/>
    <col min="9986" max="9986" width="7.125" style="489" customWidth="1"/>
    <col min="9987" max="9987" width="12.125" style="489" customWidth="1"/>
    <col min="9988" max="9991" width="6.125" style="489" customWidth="1"/>
    <col min="9992" max="9992" width="8.375" style="489" customWidth="1"/>
    <col min="9993" max="9993" width="5.875" style="489" customWidth="1"/>
    <col min="9994" max="9994" width="9.625" style="489" customWidth="1"/>
    <col min="9995" max="9995" width="11.5" style="489" customWidth="1"/>
    <col min="9996" max="9997" width="8.375" style="489" customWidth="1"/>
    <col min="9998" max="9998" width="5.25" style="489" customWidth="1"/>
    <col min="9999" max="9999" width="6.875" style="489" customWidth="1"/>
    <col min="10000" max="10001" width="10.875" style="489" customWidth="1"/>
    <col min="10002" max="10003" width="7.75" style="489" customWidth="1"/>
    <col min="10004" max="10004" width="7.125" style="489" customWidth="1"/>
    <col min="10005" max="10006" width="8.375" style="489" customWidth="1"/>
    <col min="10007" max="10007" width="9.625" style="489" customWidth="1"/>
    <col min="10008" max="10008" width="8.375" style="489" customWidth="1"/>
    <col min="10009" max="10240" width="13.375" style="489"/>
    <col min="10241" max="10241" width="4.625" style="489" customWidth="1"/>
    <col min="10242" max="10242" width="7.125" style="489" customWidth="1"/>
    <col min="10243" max="10243" width="12.125" style="489" customWidth="1"/>
    <col min="10244" max="10247" width="6.125" style="489" customWidth="1"/>
    <col min="10248" max="10248" width="8.375" style="489" customWidth="1"/>
    <col min="10249" max="10249" width="5.875" style="489" customWidth="1"/>
    <col min="10250" max="10250" width="9.625" style="489" customWidth="1"/>
    <col min="10251" max="10251" width="11.5" style="489" customWidth="1"/>
    <col min="10252" max="10253" width="8.375" style="489" customWidth="1"/>
    <col min="10254" max="10254" width="5.25" style="489" customWidth="1"/>
    <col min="10255" max="10255" width="6.875" style="489" customWidth="1"/>
    <col min="10256" max="10257" width="10.875" style="489" customWidth="1"/>
    <col min="10258" max="10259" width="7.75" style="489" customWidth="1"/>
    <col min="10260" max="10260" width="7.125" style="489" customWidth="1"/>
    <col min="10261" max="10262" width="8.375" style="489" customWidth="1"/>
    <col min="10263" max="10263" width="9.625" style="489" customWidth="1"/>
    <col min="10264" max="10264" width="8.375" style="489" customWidth="1"/>
    <col min="10265" max="10496" width="13.375" style="489"/>
    <col min="10497" max="10497" width="4.625" style="489" customWidth="1"/>
    <col min="10498" max="10498" width="7.125" style="489" customWidth="1"/>
    <col min="10499" max="10499" width="12.125" style="489" customWidth="1"/>
    <col min="10500" max="10503" width="6.125" style="489" customWidth="1"/>
    <col min="10504" max="10504" width="8.375" style="489" customWidth="1"/>
    <col min="10505" max="10505" width="5.875" style="489" customWidth="1"/>
    <col min="10506" max="10506" width="9.625" style="489" customWidth="1"/>
    <col min="10507" max="10507" width="11.5" style="489" customWidth="1"/>
    <col min="10508" max="10509" width="8.375" style="489" customWidth="1"/>
    <col min="10510" max="10510" width="5.25" style="489" customWidth="1"/>
    <col min="10511" max="10511" width="6.875" style="489" customWidth="1"/>
    <col min="10512" max="10513" width="10.875" style="489" customWidth="1"/>
    <col min="10514" max="10515" width="7.75" style="489" customWidth="1"/>
    <col min="10516" max="10516" width="7.125" style="489" customWidth="1"/>
    <col min="10517" max="10518" width="8.375" style="489" customWidth="1"/>
    <col min="10519" max="10519" width="9.625" style="489" customWidth="1"/>
    <col min="10520" max="10520" width="8.375" style="489" customWidth="1"/>
    <col min="10521" max="10752" width="13.375" style="489"/>
    <col min="10753" max="10753" width="4.625" style="489" customWidth="1"/>
    <col min="10754" max="10754" width="7.125" style="489" customWidth="1"/>
    <col min="10755" max="10755" width="12.125" style="489" customWidth="1"/>
    <col min="10756" max="10759" width="6.125" style="489" customWidth="1"/>
    <col min="10760" max="10760" width="8.375" style="489" customWidth="1"/>
    <col min="10761" max="10761" width="5.875" style="489" customWidth="1"/>
    <col min="10762" max="10762" width="9.625" style="489" customWidth="1"/>
    <col min="10763" max="10763" width="11.5" style="489" customWidth="1"/>
    <col min="10764" max="10765" width="8.375" style="489" customWidth="1"/>
    <col min="10766" max="10766" width="5.25" style="489" customWidth="1"/>
    <col min="10767" max="10767" width="6.875" style="489" customWidth="1"/>
    <col min="10768" max="10769" width="10.875" style="489" customWidth="1"/>
    <col min="10770" max="10771" width="7.75" style="489" customWidth="1"/>
    <col min="10772" max="10772" width="7.125" style="489" customWidth="1"/>
    <col min="10773" max="10774" width="8.375" style="489" customWidth="1"/>
    <col min="10775" max="10775" width="9.625" style="489" customWidth="1"/>
    <col min="10776" max="10776" width="8.375" style="489" customWidth="1"/>
    <col min="10777" max="11008" width="13.375" style="489"/>
    <col min="11009" max="11009" width="4.625" style="489" customWidth="1"/>
    <col min="11010" max="11010" width="7.125" style="489" customWidth="1"/>
    <col min="11011" max="11011" width="12.125" style="489" customWidth="1"/>
    <col min="11012" max="11015" width="6.125" style="489" customWidth="1"/>
    <col min="11016" max="11016" width="8.375" style="489" customWidth="1"/>
    <col min="11017" max="11017" width="5.875" style="489" customWidth="1"/>
    <col min="11018" max="11018" width="9.625" style="489" customWidth="1"/>
    <col min="11019" max="11019" width="11.5" style="489" customWidth="1"/>
    <col min="11020" max="11021" width="8.375" style="489" customWidth="1"/>
    <col min="11022" max="11022" width="5.25" style="489" customWidth="1"/>
    <col min="11023" max="11023" width="6.875" style="489" customWidth="1"/>
    <col min="11024" max="11025" width="10.875" style="489" customWidth="1"/>
    <col min="11026" max="11027" width="7.75" style="489" customWidth="1"/>
    <col min="11028" max="11028" width="7.125" style="489" customWidth="1"/>
    <col min="11029" max="11030" width="8.375" style="489" customWidth="1"/>
    <col min="11031" max="11031" width="9.625" style="489" customWidth="1"/>
    <col min="11032" max="11032" width="8.375" style="489" customWidth="1"/>
    <col min="11033" max="11264" width="13.375" style="489"/>
    <col min="11265" max="11265" width="4.625" style="489" customWidth="1"/>
    <col min="11266" max="11266" width="7.125" style="489" customWidth="1"/>
    <col min="11267" max="11267" width="12.125" style="489" customWidth="1"/>
    <col min="11268" max="11271" width="6.125" style="489" customWidth="1"/>
    <col min="11272" max="11272" width="8.375" style="489" customWidth="1"/>
    <col min="11273" max="11273" width="5.875" style="489" customWidth="1"/>
    <col min="11274" max="11274" width="9.625" style="489" customWidth="1"/>
    <col min="11275" max="11275" width="11.5" style="489" customWidth="1"/>
    <col min="11276" max="11277" width="8.375" style="489" customWidth="1"/>
    <col min="11278" max="11278" width="5.25" style="489" customWidth="1"/>
    <col min="11279" max="11279" width="6.875" style="489" customWidth="1"/>
    <col min="11280" max="11281" width="10.875" style="489" customWidth="1"/>
    <col min="11282" max="11283" width="7.75" style="489" customWidth="1"/>
    <col min="11284" max="11284" width="7.125" style="489" customWidth="1"/>
    <col min="11285" max="11286" width="8.375" style="489" customWidth="1"/>
    <col min="11287" max="11287" width="9.625" style="489" customWidth="1"/>
    <col min="11288" max="11288" width="8.375" style="489" customWidth="1"/>
    <col min="11289" max="11520" width="13.375" style="489"/>
    <col min="11521" max="11521" width="4.625" style="489" customWidth="1"/>
    <col min="11522" max="11522" width="7.125" style="489" customWidth="1"/>
    <col min="11523" max="11523" width="12.125" style="489" customWidth="1"/>
    <col min="11524" max="11527" width="6.125" style="489" customWidth="1"/>
    <col min="11528" max="11528" width="8.375" style="489" customWidth="1"/>
    <col min="11529" max="11529" width="5.875" style="489" customWidth="1"/>
    <col min="11530" max="11530" width="9.625" style="489" customWidth="1"/>
    <col min="11531" max="11531" width="11.5" style="489" customWidth="1"/>
    <col min="11532" max="11533" width="8.375" style="489" customWidth="1"/>
    <col min="11534" max="11534" width="5.25" style="489" customWidth="1"/>
    <col min="11535" max="11535" width="6.875" style="489" customWidth="1"/>
    <col min="11536" max="11537" width="10.875" style="489" customWidth="1"/>
    <col min="11538" max="11539" width="7.75" style="489" customWidth="1"/>
    <col min="11540" max="11540" width="7.125" style="489" customWidth="1"/>
    <col min="11541" max="11542" width="8.375" style="489" customWidth="1"/>
    <col min="11543" max="11543" width="9.625" style="489" customWidth="1"/>
    <col min="11544" max="11544" width="8.375" style="489" customWidth="1"/>
    <col min="11545" max="11776" width="13.375" style="489"/>
    <col min="11777" max="11777" width="4.625" style="489" customWidth="1"/>
    <col min="11778" max="11778" width="7.125" style="489" customWidth="1"/>
    <col min="11779" max="11779" width="12.125" style="489" customWidth="1"/>
    <col min="11780" max="11783" width="6.125" style="489" customWidth="1"/>
    <col min="11784" max="11784" width="8.375" style="489" customWidth="1"/>
    <col min="11785" max="11785" width="5.875" style="489" customWidth="1"/>
    <col min="11786" max="11786" width="9.625" style="489" customWidth="1"/>
    <col min="11787" max="11787" width="11.5" style="489" customWidth="1"/>
    <col min="11788" max="11789" width="8.375" style="489" customWidth="1"/>
    <col min="11790" max="11790" width="5.25" style="489" customWidth="1"/>
    <col min="11791" max="11791" width="6.875" style="489" customWidth="1"/>
    <col min="11792" max="11793" width="10.875" style="489" customWidth="1"/>
    <col min="11794" max="11795" width="7.75" style="489" customWidth="1"/>
    <col min="11796" max="11796" width="7.125" style="489" customWidth="1"/>
    <col min="11797" max="11798" width="8.375" style="489" customWidth="1"/>
    <col min="11799" max="11799" width="9.625" style="489" customWidth="1"/>
    <col min="11800" max="11800" width="8.375" style="489" customWidth="1"/>
    <col min="11801" max="12032" width="13.375" style="489"/>
    <col min="12033" max="12033" width="4.625" style="489" customWidth="1"/>
    <col min="12034" max="12034" width="7.125" style="489" customWidth="1"/>
    <col min="12035" max="12035" width="12.125" style="489" customWidth="1"/>
    <col min="12036" max="12039" width="6.125" style="489" customWidth="1"/>
    <col min="12040" max="12040" width="8.375" style="489" customWidth="1"/>
    <col min="12041" max="12041" width="5.875" style="489" customWidth="1"/>
    <col min="12042" max="12042" width="9.625" style="489" customWidth="1"/>
    <col min="12043" max="12043" width="11.5" style="489" customWidth="1"/>
    <col min="12044" max="12045" width="8.375" style="489" customWidth="1"/>
    <col min="12046" max="12046" width="5.25" style="489" customWidth="1"/>
    <col min="12047" max="12047" width="6.875" style="489" customWidth="1"/>
    <col min="12048" max="12049" width="10.875" style="489" customWidth="1"/>
    <col min="12050" max="12051" width="7.75" style="489" customWidth="1"/>
    <col min="12052" max="12052" width="7.125" style="489" customWidth="1"/>
    <col min="12053" max="12054" width="8.375" style="489" customWidth="1"/>
    <col min="12055" max="12055" width="9.625" style="489" customWidth="1"/>
    <col min="12056" max="12056" width="8.375" style="489" customWidth="1"/>
    <col min="12057" max="12288" width="13.375" style="489"/>
    <col min="12289" max="12289" width="4.625" style="489" customWidth="1"/>
    <col min="12290" max="12290" width="7.125" style="489" customWidth="1"/>
    <col min="12291" max="12291" width="12.125" style="489" customWidth="1"/>
    <col min="12292" max="12295" width="6.125" style="489" customWidth="1"/>
    <col min="12296" max="12296" width="8.375" style="489" customWidth="1"/>
    <col min="12297" max="12297" width="5.875" style="489" customWidth="1"/>
    <col min="12298" max="12298" width="9.625" style="489" customWidth="1"/>
    <col min="12299" max="12299" width="11.5" style="489" customWidth="1"/>
    <col min="12300" max="12301" width="8.375" style="489" customWidth="1"/>
    <col min="12302" max="12302" width="5.25" style="489" customWidth="1"/>
    <col min="12303" max="12303" width="6.875" style="489" customWidth="1"/>
    <col min="12304" max="12305" width="10.875" style="489" customWidth="1"/>
    <col min="12306" max="12307" width="7.75" style="489" customWidth="1"/>
    <col min="12308" max="12308" width="7.125" style="489" customWidth="1"/>
    <col min="12309" max="12310" width="8.375" style="489" customWidth="1"/>
    <col min="12311" max="12311" width="9.625" style="489" customWidth="1"/>
    <col min="12312" max="12312" width="8.375" style="489" customWidth="1"/>
    <col min="12313" max="12544" width="13.375" style="489"/>
    <col min="12545" max="12545" width="4.625" style="489" customWidth="1"/>
    <col min="12546" max="12546" width="7.125" style="489" customWidth="1"/>
    <col min="12547" max="12547" width="12.125" style="489" customWidth="1"/>
    <col min="12548" max="12551" width="6.125" style="489" customWidth="1"/>
    <col min="12552" max="12552" width="8.375" style="489" customWidth="1"/>
    <col min="12553" max="12553" width="5.875" style="489" customWidth="1"/>
    <col min="12554" max="12554" width="9.625" style="489" customWidth="1"/>
    <col min="12555" max="12555" width="11.5" style="489" customWidth="1"/>
    <col min="12556" max="12557" width="8.375" style="489" customWidth="1"/>
    <col min="12558" max="12558" width="5.25" style="489" customWidth="1"/>
    <col min="12559" max="12559" width="6.875" style="489" customWidth="1"/>
    <col min="12560" max="12561" width="10.875" style="489" customWidth="1"/>
    <col min="12562" max="12563" width="7.75" style="489" customWidth="1"/>
    <col min="12564" max="12564" width="7.125" style="489" customWidth="1"/>
    <col min="12565" max="12566" width="8.375" style="489" customWidth="1"/>
    <col min="12567" max="12567" width="9.625" style="489" customWidth="1"/>
    <col min="12568" max="12568" width="8.375" style="489" customWidth="1"/>
    <col min="12569" max="12800" width="13.375" style="489"/>
    <col min="12801" max="12801" width="4.625" style="489" customWidth="1"/>
    <col min="12802" max="12802" width="7.125" style="489" customWidth="1"/>
    <col min="12803" max="12803" width="12.125" style="489" customWidth="1"/>
    <col min="12804" max="12807" width="6.125" style="489" customWidth="1"/>
    <col min="12808" max="12808" width="8.375" style="489" customWidth="1"/>
    <col min="12809" max="12809" width="5.875" style="489" customWidth="1"/>
    <col min="12810" max="12810" width="9.625" style="489" customWidth="1"/>
    <col min="12811" max="12811" width="11.5" style="489" customWidth="1"/>
    <col min="12812" max="12813" width="8.375" style="489" customWidth="1"/>
    <col min="12814" max="12814" width="5.25" style="489" customWidth="1"/>
    <col min="12815" max="12815" width="6.875" style="489" customWidth="1"/>
    <col min="12816" max="12817" width="10.875" style="489" customWidth="1"/>
    <col min="12818" max="12819" width="7.75" style="489" customWidth="1"/>
    <col min="12820" max="12820" width="7.125" style="489" customWidth="1"/>
    <col min="12821" max="12822" width="8.375" style="489" customWidth="1"/>
    <col min="12823" max="12823" width="9.625" style="489" customWidth="1"/>
    <col min="12824" max="12824" width="8.375" style="489" customWidth="1"/>
    <col min="12825" max="13056" width="13.375" style="489"/>
    <col min="13057" max="13057" width="4.625" style="489" customWidth="1"/>
    <col min="13058" max="13058" width="7.125" style="489" customWidth="1"/>
    <col min="13059" max="13059" width="12.125" style="489" customWidth="1"/>
    <col min="13060" max="13063" width="6.125" style="489" customWidth="1"/>
    <col min="13064" max="13064" width="8.375" style="489" customWidth="1"/>
    <col min="13065" max="13065" width="5.875" style="489" customWidth="1"/>
    <col min="13066" max="13066" width="9.625" style="489" customWidth="1"/>
    <col min="13067" max="13067" width="11.5" style="489" customWidth="1"/>
    <col min="13068" max="13069" width="8.375" style="489" customWidth="1"/>
    <col min="13070" max="13070" width="5.25" style="489" customWidth="1"/>
    <col min="13071" max="13071" width="6.875" style="489" customWidth="1"/>
    <col min="13072" max="13073" width="10.875" style="489" customWidth="1"/>
    <col min="13074" max="13075" width="7.75" style="489" customWidth="1"/>
    <col min="13076" max="13076" width="7.125" style="489" customWidth="1"/>
    <col min="13077" max="13078" width="8.375" style="489" customWidth="1"/>
    <col min="13079" max="13079" width="9.625" style="489" customWidth="1"/>
    <col min="13080" max="13080" width="8.375" style="489" customWidth="1"/>
    <col min="13081" max="13312" width="13.375" style="489"/>
    <col min="13313" max="13313" width="4.625" style="489" customWidth="1"/>
    <col min="13314" max="13314" width="7.125" style="489" customWidth="1"/>
    <col min="13315" max="13315" width="12.125" style="489" customWidth="1"/>
    <col min="13316" max="13319" width="6.125" style="489" customWidth="1"/>
    <col min="13320" max="13320" width="8.375" style="489" customWidth="1"/>
    <col min="13321" max="13321" width="5.875" style="489" customWidth="1"/>
    <col min="13322" max="13322" width="9.625" style="489" customWidth="1"/>
    <col min="13323" max="13323" width="11.5" style="489" customWidth="1"/>
    <col min="13324" max="13325" width="8.375" style="489" customWidth="1"/>
    <col min="13326" max="13326" width="5.25" style="489" customWidth="1"/>
    <col min="13327" max="13327" width="6.875" style="489" customWidth="1"/>
    <col min="13328" max="13329" width="10.875" style="489" customWidth="1"/>
    <col min="13330" max="13331" width="7.75" style="489" customWidth="1"/>
    <col min="13332" max="13332" width="7.125" style="489" customWidth="1"/>
    <col min="13333" max="13334" width="8.375" style="489" customWidth="1"/>
    <col min="13335" max="13335" width="9.625" style="489" customWidth="1"/>
    <col min="13336" max="13336" width="8.375" style="489" customWidth="1"/>
    <col min="13337" max="13568" width="13.375" style="489"/>
    <col min="13569" max="13569" width="4.625" style="489" customWidth="1"/>
    <col min="13570" max="13570" width="7.125" style="489" customWidth="1"/>
    <col min="13571" max="13571" width="12.125" style="489" customWidth="1"/>
    <col min="13572" max="13575" width="6.125" style="489" customWidth="1"/>
    <col min="13576" max="13576" width="8.375" style="489" customWidth="1"/>
    <col min="13577" max="13577" width="5.875" style="489" customWidth="1"/>
    <col min="13578" max="13578" width="9.625" style="489" customWidth="1"/>
    <col min="13579" max="13579" width="11.5" style="489" customWidth="1"/>
    <col min="13580" max="13581" width="8.375" style="489" customWidth="1"/>
    <col min="13582" max="13582" width="5.25" style="489" customWidth="1"/>
    <col min="13583" max="13583" width="6.875" style="489" customWidth="1"/>
    <col min="13584" max="13585" width="10.875" style="489" customWidth="1"/>
    <col min="13586" max="13587" width="7.75" style="489" customWidth="1"/>
    <col min="13588" max="13588" width="7.125" style="489" customWidth="1"/>
    <col min="13589" max="13590" width="8.375" style="489" customWidth="1"/>
    <col min="13591" max="13591" width="9.625" style="489" customWidth="1"/>
    <col min="13592" max="13592" width="8.375" style="489" customWidth="1"/>
    <col min="13593" max="13824" width="13.375" style="489"/>
    <col min="13825" max="13825" width="4.625" style="489" customWidth="1"/>
    <col min="13826" max="13826" width="7.125" style="489" customWidth="1"/>
    <col min="13827" max="13827" width="12.125" style="489" customWidth="1"/>
    <col min="13828" max="13831" width="6.125" style="489" customWidth="1"/>
    <col min="13832" max="13832" width="8.375" style="489" customWidth="1"/>
    <col min="13833" max="13833" width="5.875" style="489" customWidth="1"/>
    <col min="13834" max="13834" width="9.625" style="489" customWidth="1"/>
    <col min="13835" max="13835" width="11.5" style="489" customWidth="1"/>
    <col min="13836" max="13837" width="8.375" style="489" customWidth="1"/>
    <col min="13838" max="13838" width="5.25" style="489" customWidth="1"/>
    <col min="13839" max="13839" width="6.875" style="489" customWidth="1"/>
    <col min="13840" max="13841" width="10.875" style="489" customWidth="1"/>
    <col min="13842" max="13843" width="7.75" style="489" customWidth="1"/>
    <col min="13844" max="13844" width="7.125" style="489" customWidth="1"/>
    <col min="13845" max="13846" width="8.375" style="489" customWidth="1"/>
    <col min="13847" max="13847" width="9.625" style="489" customWidth="1"/>
    <col min="13848" max="13848" width="8.375" style="489" customWidth="1"/>
    <col min="13849" max="14080" width="13.375" style="489"/>
    <col min="14081" max="14081" width="4.625" style="489" customWidth="1"/>
    <col min="14082" max="14082" width="7.125" style="489" customWidth="1"/>
    <col min="14083" max="14083" width="12.125" style="489" customWidth="1"/>
    <col min="14084" max="14087" width="6.125" style="489" customWidth="1"/>
    <col min="14088" max="14088" width="8.375" style="489" customWidth="1"/>
    <col min="14089" max="14089" width="5.875" style="489" customWidth="1"/>
    <col min="14090" max="14090" width="9.625" style="489" customWidth="1"/>
    <col min="14091" max="14091" width="11.5" style="489" customWidth="1"/>
    <col min="14092" max="14093" width="8.375" style="489" customWidth="1"/>
    <col min="14094" max="14094" width="5.25" style="489" customWidth="1"/>
    <col min="14095" max="14095" width="6.875" style="489" customWidth="1"/>
    <col min="14096" max="14097" width="10.875" style="489" customWidth="1"/>
    <col min="14098" max="14099" width="7.75" style="489" customWidth="1"/>
    <col min="14100" max="14100" width="7.125" style="489" customWidth="1"/>
    <col min="14101" max="14102" width="8.375" style="489" customWidth="1"/>
    <col min="14103" max="14103" width="9.625" style="489" customWidth="1"/>
    <col min="14104" max="14104" width="8.375" style="489" customWidth="1"/>
    <col min="14105" max="14336" width="13.375" style="489"/>
    <col min="14337" max="14337" width="4.625" style="489" customWidth="1"/>
    <col min="14338" max="14338" width="7.125" style="489" customWidth="1"/>
    <col min="14339" max="14339" width="12.125" style="489" customWidth="1"/>
    <col min="14340" max="14343" width="6.125" style="489" customWidth="1"/>
    <col min="14344" max="14344" width="8.375" style="489" customWidth="1"/>
    <col min="14345" max="14345" width="5.875" style="489" customWidth="1"/>
    <col min="14346" max="14346" width="9.625" style="489" customWidth="1"/>
    <col min="14347" max="14347" width="11.5" style="489" customWidth="1"/>
    <col min="14348" max="14349" width="8.375" style="489" customWidth="1"/>
    <col min="14350" max="14350" width="5.25" style="489" customWidth="1"/>
    <col min="14351" max="14351" width="6.875" style="489" customWidth="1"/>
    <col min="14352" max="14353" width="10.875" style="489" customWidth="1"/>
    <col min="14354" max="14355" width="7.75" style="489" customWidth="1"/>
    <col min="14356" max="14356" width="7.125" style="489" customWidth="1"/>
    <col min="14357" max="14358" width="8.375" style="489" customWidth="1"/>
    <col min="14359" max="14359" width="9.625" style="489" customWidth="1"/>
    <col min="14360" max="14360" width="8.375" style="489" customWidth="1"/>
    <col min="14361" max="14592" width="13.375" style="489"/>
    <col min="14593" max="14593" width="4.625" style="489" customWidth="1"/>
    <col min="14594" max="14594" width="7.125" style="489" customWidth="1"/>
    <col min="14595" max="14595" width="12.125" style="489" customWidth="1"/>
    <col min="14596" max="14599" width="6.125" style="489" customWidth="1"/>
    <col min="14600" max="14600" width="8.375" style="489" customWidth="1"/>
    <col min="14601" max="14601" width="5.875" style="489" customWidth="1"/>
    <col min="14602" max="14602" width="9.625" style="489" customWidth="1"/>
    <col min="14603" max="14603" width="11.5" style="489" customWidth="1"/>
    <col min="14604" max="14605" width="8.375" style="489" customWidth="1"/>
    <col min="14606" max="14606" width="5.25" style="489" customWidth="1"/>
    <col min="14607" max="14607" width="6.875" style="489" customWidth="1"/>
    <col min="14608" max="14609" width="10.875" style="489" customWidth="1"/>
    <col min="14610" max="14611" width="7.75" style="489" customWidth="1"/>
    <col min="14612" max="14612" width="7.125" style="489" customWidth="1"/>
    <col min="14613" max="14614" width="8.375" style="489" customWidth="1"/>
    <col min="14615" max="14615" width="9.625" style="489" customWidth="1"/>
    <col min="14616" max="14616" width="8.375" style="489" customWidth="1"/>
    <col min="14617" max="14848" width="13.375" style="489"/>
    <col min="14849" max="14849" width="4.625" style="489" customWidth="1"/>
    <col min="14850" max="14850" width="7.125" style="489" customWidth="1"/>
    <col min="14851" max="14851" width="12.125" style="489" customWidth="1"/>
    <col min="14852" max="14855" width="6.125" style="489" customWidth="1"/>
    <col min="14856" max="14856" width="8.375" style="489" customWidth="1"/>
    <col min="14857" max="14857" width="5.875" style="489" customWidth="1"/>
    <col min="14858" max="14858" width="9.625" style="489" customWidth="1"/>
    <col min="14859" max="14859" width="11.5" style="489" customWidth="1"/>
    <col min="14860" max="14861" width="8.375" style="489" customWidth="1"/>
    <col min="14862" max="14862" width="5.25" style="489" customWidth="1"/>
    <col min="14863" max="14863" width="6.875" style="489" customWidth="1"/>
    <col min="14864" max="14865" width="10.875" style="489" customWidth="1"/>
    <col min="14866" max="14867" width="7.75" style="489" customWidth="1"/>
    <col min="14868" max="14868" width="7.125" style="489" customWidth="1"/>
    <col min="14869" max="14870" width="8.375" style="489" customWidth="1"/>
    <col min="14871" max="14871" width="9.625" style="489" customWidth="1"/>
    <col min="14872" max="14872" width="8.375" style="489" customWidth="1"/>
    <col min="14873" max="15104" width="13.375" style="489"/>
    <col min="15105" max="15105" width="4.625" style="489" customWidth="1"/>
    <col min="15106" max="15106" width="7.125" style="489" customWidth="1"/>
    <col min="15107" max="15107" width="12.125" style="489" customWidth="1"/>
    <col min="15108" max="15111" width="6.125" style="489" customWidth="1"/>
    <col min="15112" max="15112" width="8.375" style="489" customWidth="1"/>
    <col min="15113" max="15113" width="5.875" style="489" customWidth="1"/>
    <col min="15114" max="15114" width="9.625" style="489" customWidth="1"/>
    <col min="15115" max="15115" width="11.5" style="489" customWidth="1"/>
    <col min="15116" max="15117" width="8.375" style="489" customWidth="1"/>
    <col min="15118" max="15118" width="5.25" style="489" customWidth="1"/>
    <col min="15119" max="15119" width="6.875" style="489" customWidth="1"/>
    <col min="15120" max="15121" width="10.875" style="489" customWidth="1"/>
    <col min="15122" max="15123" width="7.75" style="489" customWidth="1"/>
    <col min="15124" max="15124" width="7.125" style="489" customWidth="1"/>
    <col min="15125" max="15126" width="8.375" style="489" customWidth="1"/>
    <col min="15127" max="15127" width="9.625" style="489" customWidth="1"/>
    <col min="15128" max="15128" width="8.375" style="489" customWidth="1"/>
    <col min="15129" max="15360" width="13.375" style="489"/>
    <col min="15361" max="15361" width="4.625" style="489" customWidth="1"/>
    <col min="15362" max="15362" width="7.125" style="489" customWidth="1"/>
    <col min="15363" max="15363" width="12.125" style="489" customWidth="1"/>
    <col min="15364" max="15367" width="6.125" style="489" customWidth="1"/>
    <col min="15368" max="15368" width="8.375" style="489" customWidth="1"/>
    <col min="15369" max="15369" width="5.875" style="489" customWidth="1"/>
    <col min="15370" max="15370" width="9.625" style="489" customWidth="1"/>
    <col min="15371" max="15371" width="11.5" style="489" customWidth="1"/>
    <col min="15372" max="15373" width="8.375" style="489" customWidth="1"/>
    <col min="15374" max="15374" width="5.25" style="489" customWidth="1"/>
    <col min="15375" max="15375" width="6.875" style="489" customWidth="1"/>
    <col min="15376" max="15377" width="10.875" style="489" customWidth="1"/>
    <col min="15378" max="15379" width="7.75" style="489" customWidth="1"/>
    <col min="15380" max="15380" width="7.125" style="489" customWidth="1"/>
    <col min="15381" max="15382" width="8.375" style="489" customWidth="1"/>
    <col min="15383" max="15383" width="9.625" style="489" customWidth="1"/>
    <col min="15384" max="15384" width="8.375" style="489" customWidth="1"/>
    <col min="15385" max="15616" width="13.375" style="489"/>
    <col min="15617" max="15617" width="4.625" style="489" customWidth="1"/>
    <col min="15618" max="15618" width="7.125" style="489" customWidth="1"/>
    <col min="15619" max="15619" width="12.125" style="489" customWidth="1"/>
    <col min="15620" max="15623" width="6.125" style="489" customWidth="1"/>
    <col min="15624" max="15624" width="8.375" style="489" customWidth="1"/>
    <col min="15625" max="15625" width="5.875" style="489" customWidth="1"/>
    <col min="15626" max="15626" width="9.625" style="489" customWidth="1"/>
    <col min="15627" max="15627" width="11.5" style="489" customWidth="1"/>
    <col min="15628" max="15629" width="8.375" style="489" customWidth="1"/>
    <col min="15630" max="15630" width="5.25" style="489" customWidth="1"/>
    <col min="15631" max="15631" width="6.875" style="489" customWidth="1"/>
    <col min="15632" max="15633" width="10.875" style="489" customWidth="1"/>
    <col min="15634" max="15635" width="7.75" style="489" customWidth="1"/>
    <col min="15636" max="15636" width="7.125" style="489" customWidth="1"/>
    <col min="15637" max="15638" width="8.375" style="489" customWidth="1"/>
    <col min="15639" max="15639" width="9.625" style="489" customWidth="1"/>
    <col min="15640" max="15640" width="8.375" style="489" customWidth="1"/>
    <col min="15641" max="15872" width="13.375" style="489"/>
    <col min="15873" max="15873" width="4.625" style="489" customWidth="1"/>
    <col min="15874" max="15874" width="7.125" style="489" customWidth="1"/>
    <col min="15875" max="15875" width="12.125" style="489" customWidth="1"/>
    <col min="15876" max="15879" width="6.125" style="489" customWidth="1"/>
    <col min="15880" max="15880" width="8.375" style="489" customWidth="1"/>
    <col min="15881" max="15881" width="5.875" style="489" customWidth="1"/>
    <col min="15882" max="15882" width="9.625" style="489" customWidth="1"/>
    <col min="15883" max="15883" width="11.5" style="489" customWidth="1"/>
    <col min="15884" max="15885" width="8.375" style="489" customWidth="1"/>
    <col min="15886" max="15886" width="5.25" style="489" customWidth="1"/>
    <col min="15887" max="15887" width="6.875" style="489" customWidth="1"/>
    <col min="15888" max="15889" width="10.875" style="489" customWidth="1"/>
    <col min="15890" max="15891" width="7.75" style="489" customWidth="1"/>
    <col min="15892" max="15892" width="7.125" style="489" customWidth="1"/>
    <col min="15893" max="15894" width="8.375" style="489" customWidth="1"/>
    <col min="15895" max="15895" width="9.625" style="489" customWidth="1"/>
    <col min="15896" max="15896" width="8.375" style="489" customWidth="1"/>
    <col min="15897" max="16128" width="13.375" style="489"/>
    <col min="16129" max="16129" width="4.625" style="489" customWidth="1"/>
    <col min="16130" max="16130" width="7.125" style="489" customWidth="1"/>
    <col min="16131" max="16131" width="12.125" style="489" customWidth="1"/>
    <col min="16132" max="16135" width="6.125" style="489" customWidth="1"/>
    <col min="16136" max="16136" width="8.375" style="489" customWidth="1"/>
    <col min="16137" max="16137" width="5.875" style="489" customWidth="1"/>
    <col min="16138" max="16138" width="9.625" style="489" customWidth="1"/>
    <col min="16139" max="16139" width="11.5" style="489" customWidth="1"/>
    <col min="16140" max="16141" width="8.375" style="489" customWidth="1"/>
    <col min="16142" max="16142" width="5.25" style="489" customWidth="1"/>
    <col min="16143" max="16143" width="6.875" style="489" customWidth="1"/>
    <col min="16144" max="16145" width="10.875" style="489" customWidth="1"/>
    <col min="16146" max="16147" width="7.75" style="489" customWidth="1"/>
    <col min="16148" max="16148" width="7.125" style="489" customWidth="1"/>
    <col min="16149" max="16150" width="8.375" style="489" customWidth="1"/>
    <col min="16151" max="16151" width="9.625" style="489" customWidth="1"/>
    <col min="16152" max="16152" width="8.375" style="489" customWidth="1"/>
    <col min="16153" max="16384" width="13.375" style="489"/>
  </cols>
  <sheetData>
    <row r="1" spans="1:26" ht="22.5" customHeight="1" thickBot="1">
      <c r="B1" s="490" t="s">
        <v>1213</v>
      </c>
      <c r="C1" s="747" t="s">
        <v>1540</v>
      </c>
      <c r="U1" s="585"/>
      <c r="V1" s="586"/>
      <c r="W1" s="587"/>
      <c r="X1" s="588"/>
      <c r="Y1" s="494"/>
    </row>
    <row r="2" spans="1:26" ht="23.1" customHeight="1">
      <c r="A2" s="696"/>
      <c r="B2" s="698"/>
      <c r="C2" s="699"/>
      <c r="D2" s="700"/>
      <c r="E2" s="700"/>
      <c r="F2" s="700"/>
      <c r="G2" s="700"/>
      <c r="H2" s="701"/>
      <c r="I2" s="701"/>
      <c r="J2" s="1027" t="s">
        <v>1390</v>
      </c>
      <c r="K2" s="1027"/>
      <c r="L2" s="702"/>
      <c r="M2" s="702"/>
      <c r="N2" s="702"/>
      <c r="O2" s="702"/>
      <c r="P2" s="703"/>
      <c r="Q2" s="704" t="s">
        <v>1081</v>
      </c>
      <c r="R2" s="705">
        <v>1</v>
      </c>
      <c r="S2" s="706"/>
      <c r="T2" s="697"/>
      <c r="U2" s="494"/>
    </row>
    <row r="3" spans="1:26" ht="23.1" customHeight="1">
      <c r="A3" s="696"/>
      <c r="B3" s="707" t="s">
        <v>1443</v>
      </c>
      <c r="C3" s="495" t="s">
        <v>1214</v>
      </c>
      <c r="D3" s="496"/>
      <c r="E3" s="496"/>
      <c r="F3" s="496"/>
      <c r="G3" s="497"/>
      <c r="H3" s="498"/>
      <c r="I3" s="499"/>
      <c r="J3" s="499"/>
      <c r="K3" s="500"/>
      <c r="L3" s="494"/>
      <c r="M3" s="494"/>
      <c r="N3" s="494"/>
      <c r="O3" s="494"/>
      <c r="P3" s="621"/>
      <c r="Q3" s="622"/>
      <c r="R3" s="622"/>
      <c r="S3" s="708"/>
      <c r="T3" s="697"/>
      <c r="U3" s="494"/>
    </row>
    <row r="4" spans="1:26" ht="23.1" customHeight="1">
      <c r="A4" s="696"/>
      <c r="B4" s="709" t="s">
        <v>1083</v>
      </c>
      <c r="C4" s="1028" t="s">
        <v>1215</v>
      </c>
      <c r="D4" s="1028"/>
      <c r="E4" s="1028"/>
      <c r="F4" s="1028"/>
      <c r="G4" s="501"/>
      <c r="H4" s="498"/>
      <c r="I4" s="502"/>
      <c r="J4" s="623"/>
      <c r="K4" s="624"/>
      <c r="L4" s="503"/>
      <c r="M4" s="502"/>
      <c r="N4" s="502"/>
      <c r="O4" s="502"/>
      <c r="P4" s="625"/>
      <c r="Q4" s="626"/>
      <c r="R4" s="1039"/>
      <c r="S4" s="1040"/>
      <c r="T4" s="697"/>
    </row>
    <row r="5" spans="1:26" ht="23.1" customHeight="1">
      <c r="A5" s="696"/>
      <c r="B5" s="709" t="s">
        <v>1391</v>
      </c>
      <c r="C5" s="1036"/>
      <c r="D5" s="1036"/>
      <c r="E5" s="627"/>
      <c r="F5" s="627"/>
      <c r="G5" s="504" t="s">
        <v>1085</v>
      </c>
      <c r="H5" s="505"/>
      <c r="I5" s="502"/>
      <c r="J5" s="623"/>
      <c r="K5" s="624"/>
      <c r="L5" s="506"/>
      <c r="M5" s="507"/>
      <c r="N5" s="628"/>
      <c r="O5" s="629"/>
      <c r="P5" s="630"/>
      <c r="Q5" s="631"/>
      <c r="R5" s="1032"/>
      <c r="S5" s="1033"/>
      <c r="T5" s="697"/>
      <c r="V5" s="509"/>
      <c r="W5" s="510"/>
      <c r="X5" s="508"/>
      <c r="Y5" s="511"/>
      <c r="Z5" s="494"/>
    </row>
    <row r="6" spans="1:26" ht="23.1" customHeight="1">
      <c r="A6" s="696"/>
      <c r="B6" s="710"/>
      <c r="C6" s="512"/>
      <c r="D6" s="512"/>
      <c r="E6" s="512"/>
      <c r="F6" s="512"/>
      <c r="G6" s="512"/>
      <c r="H6" s="513"/>
      <c r="I6" s="513"/>
      <c r="J6" s="632"/>
      <c r="K6" s="633"/>
      <c r="L6" s="634"/>
      <c r="M6" s="494"/>
      <c r="N6" s="494"/>
      <c r="O6" s="514"/>
      <c r="P6" s="635"/>
      <c r="Q6" s="636"/>
      <c r="R6" s="1034"/>
      <c r="S6" s="1035"/>
      <c r="T6" s="697"/>
      <c r="V6" s="515"/>
      <c r="W6" s="516"/>
      <c r="X6" s="492"/>
      <c r="Y6" s="517"/>
      <c r="Z6" s="494"/>
    </row>
    <row r="7" spans="1:26" ht="23.1" customHeight="1">
      <c r="A7" s="696"/>
      <c r="B7" s="711" t="s">
        <v>1392</v>
      </c>
      <c r="C7" s="518"/>
      <c r="D7" s="518" t="s">
        <v>1086</v>
      </c>
      <c r="E7" s="518"/>
      <c r="F7" s="518"/>
      <c r="G7" s="518"/>
      <c r="H7" s="519" t="s">
        <v>1393</v>
      </c>
      <c r="I7" s="519" t="s">
        <v>1087</v>
      </c>
      <c r="J7" s="637" t="s">
        <v>1088</v>
      </c>
      <c r="K7" s="520" t="s">
        <v>1394</v>
      </c>
      <c r="L7" s="638" t="s">
        <v>1089</v>
      </c>
      <c r="M7" s="639" t="s">
        <v>1090</v>
      </c>
      <c r="N7" s="521" t="s">
        <v>1091</v>
      </c>
      <c r="O7" s="521" t="s">
        <v>1092</v>
      </c>
      <c r="P7" s="640" t="s">
        <v>1093</v>
      </c>
      <c r="Q7" s="641" t="s">
        <v>1395</v>
      </c>
      <c r="R7" s="642"/>
      <c r="S7" s="712"/>
      <c r="T7" s="697"/>
    </row>
    <row r="8" spans="1:26" ht="23.1" customHeight="1">
      <c r="A8" s="696"/>
      <c r="B8" s="1023"/>
      <c r="C8" s="1024"/>
      <c r="D8" s="522" t="s">
        <v>1444</v>
      </c>
      <c r="E8" s="523"/>
      <c r="F8" s="523"/>
      <c r="G8" s="524"/>
      <c r="H8" s="525"/>
      <c r="I8" s="526"/>
      <c r="J8" s="536"/>
      <c r="K8" s="643">
        <f>ROUNDDOWN(H8*J8,0)</f>
        <v>0</v>
      </c>
      <c r="L8" s="527"/>
      <c r="M8" s="551"/>
      <c r="N8" s="528"/>
      <c r="O8" s="529"/>
      <c r="P8" s="530"/>
      <c r="Q8" s="531"/>
      <c r="R8" s="532"/>
      <c r="S8" s="713"/>
      <c r="T8" s="697"/>
    </row>
    <row r="9" spans="1:26" ht="23.1" customHeight="1">
      <c r="A9" s="696"/>
      <c r="B9" s="1025" t="s">
        <v>1216</v>
      </c>
      <c r="C9" s="1026"/>
      <c r="D9" s="522">
        <v>32.5</v>
      </c>
      <c r="E9" s="589">
        <v>0.6</v>
      </c>
      <c r="F9" s="590">
        <v>0.36499999999999999</v>
      </c>
      <c r="G9" s="524"/>
      <c r="H9" s="525">
        <f>ROUNDDOWN(D9*E9*F9,2)</f>
        <v>7.11</v>
      </c>
      <c r="I9" s="526" t="s">
        <v>1396</v>
      </c>
      <c r="J9" s="536"/>
      <c r="K9" s="643"/>
      <c r="L9" s="527"/>
      <c r="M9" s="551"/>
      <c r="N9" s="528"/>
      <c r="O9" s="529"/>
      <c r="P9" s="530"/>
      <c r="Q9" s="548"/>
      <c r="R9" s="532"/>
      <c r="S9" s="713"/>
      <c r="T9" s="697"/>
    </row>
    <row r="10" spans="1:26" ht="23.1" customHeight="1">
      <c r="A10" s="696"/>
      <c r="B10" s="1025" t="s">
        <v>1217</v>
      </c>
      <c r="C10" s="1026"/>
      <c r="D10" s="522">
        <f>D9</f>
        <v>32.5</v>
      </c>
      <c r="E10" s="589">
        <f>E9</f>
        <v>0.6</v>
      </c>
      <c r="F10" s="590">
        <f>F9</f>
        <v>0.36499999999999999</v>
      </c>
      <c r="G10" s="524"/>
      <c r="H10" s="525">
        <f>H9</f>
        <v>7.11</v>
      </c>
      <c r="I10" s="526" t="s">
        <v>1397</v>
      </c>
      <c r="J10" s="536"/>
      <c r="K10" s="643"/>
      <c r="L10" s="527"/>
      <c r="M10" s="551"/>
      <c r="N10" s="528"/>
      <c r="O10" s="529"/>
      <c r="P10" s="530"/>
      <c r="Q10" s="548"/>
      <c r="R10" s="532"/>
      <c r="S10" s="713"/>
      <c r="T10" s="697"/>
    </row>
    <row r="11" spans="1:26" ht="23.1" customHeight="1">
      <c r="A11" s="696"/>
      <c r="B11" s="1023"/>
      <c r="C11" s="1024"/>
      <c r="D11" s="522"/>
      <c r="E11" s="523"/>
      <c r="F11" s="523"/>
      <c r="G11" s="524"/>
      <c r="H11" s="525"/>
      <c r="I11" s="526"/>
      <c r="J11" s="536"/>
      <c r="K11" s="643"/>
      <c r="L11" s="527"/>
      <c r="M11" s="551"/>
      <c r="N11" s="528"/>
      <c r="O11" s="529"/>
      <c r="P11" s="530"/>
      <c r="Q11" s="531"/>
      <c r="R11" s="532"/>
      <c r="S11" s="713"/>
      <c r="T11" s="697"/>
    </row>
    <row r="12" spans="1:26" ht="23.1" customHeight="1">
      <c r="A12" s="696"/>
      <c r="B12" s="1023"/>
      <c r="C12" s="1024"/>
      <c r="D12" s="522"/>
      <c r="E12" s="523"/>
      <c r="F12" s="523"/>
      <c r="G12" s="524"/>
      <c r="H12" s="525"/>
      <c r="I12" s="526"/>
      <c r="J12" s="536"/>
      <c r="K12" s="643">
        <f t="shared" ref="K12:K24" si="0">ROUNDDOWN(H12*J12,0)</f>
        <v>0</v>
      </c>
      <c r="L12" s="527"/>
      <c r="M12" s="551"/>
      <c r="N12" s="528"/>
      <c r="O12" s="529"/>
      <c r="P12" s="530"/>
      <c r="Q12" s="531"/>
      <c r="R12" s="532"/>
      <c r="S12" s="713"/>
      <c r="T12" s="697"/>
    </row>
    <row r="13" spans="1:26" ht="23.1" customHeight="1">
      <c r="A13" s="696"/>
      <c r="B13" s="1023"/>
      <c r="C13" s="1024"/>
      <c r="D13" s="522"/>
      <c r="E13" s="523"/>
      <c r="F13" s="523"/>
      <c r="G13" s="524"/>
      <c r="H13" s="525"/>
      <c r="I13" s="526"/>
      <c r="J13" s="536"/>
      <c r="K13" s="643">
        <f t="shared" si="0"/>
        <v>0</v>
      </c>
      <c r="L13" s="527"/>
      <c r="M13" s="551"/>
      <c r="N13" s="528"/>
      <c r="O13" s="529"/>
      <c r="P13" s="530"/>
      <c r="Q13" s="531"/>
      <c r="R13" s="532"/>
      <c r="S13" s="713"/>
      <c r="T13" s="697"/>
    </row>
    <row r="14" spans="1:26" ht="23.1" customHeight="1">
      <c r="A14" s="696"/>
      <c r="B14" s="1023"/>
      <c r="C14" s="1024"/>
      <c r="D14" s="522"/>
      <c r="E14" s="523"/>
      <c r="F14" s="523"/>
      <c r="G14" s="524"/>
      <c r="H14" s="525"/>
      <c r="I14" s="526"/>
      <c r="J14" s="536"/>
      <c r="K14" s="643">
        <f t="shared" si="0"/>
        <v>0</v>
      </c>
      <c r="L14" s="527"/>
      <c r="M14" s="551"/>
      <c r="N14" s="528"/>
      <c r="O14" s="529"/>
      <c r="P14" s="530"/>
      <c r="Q14" s="531"/>
      <c r="R14" s="532"/>
      <c r="S14" s="713"/>
      <c r="T14" s="697"/>
    </row>
    <row r="15" spans="1:26" ht="23.1" customHeight="1">
      <c r="A15" s="696"/>
      <c r="B15" s="1023"/>
      <c r="C15" s="1024"/>
      <c r="D15" s="522"/>
      <c r="E15" s="523"/>
      <c r="F15" s="523"/>
      <c r="G15" s="524"/>
      <c r="H15" s="525"/>
      <c r="I15" s="526"/>
      <c r="J15" s="536"/>
      <c r="K15" s="643">
        <f t="shared" si="0"/>
        <v>0</v>
      </c>
      <c r="L15" s="527"/>
      <c r="M15" s="551"/>
      <c r="N15" s="528"/>
      <c r="O15" s="529"/>
      <c r="P15" s="530"/>
      <c r="Q15" s="531"/>
      <c r="R15" s="532"/>
      <c r="S15" s="713"/>
      <c r="T15" s="697"/>
    </row>
    <row r="16" spans="1:26" ht="23.1" customHeight="1">
      <c r="A16" s="696"/>
      <c r="B16" s="1023"/>
      <c r="C16" s="1024"/>
      <c r="D16" s="522"/>
      <c r="E16" s="523"/>
      <c r="F16" s="523"/>
      <c r="G16" s="524"/>
      <c r="H16" s="525"/>
      <c r="I16" s="526"/>
      <c r="J16" s="536"/>
      <c r="K16" s="643">
        <f t="shared" si="0"/>
        <v>0</v>
      </c>
      <c r="L16" s="527"/>
      <c r="M16" s="551"/>
      <c r="N16" s="528"/>
      <c r="O16" s="529"/>
      <c r="P16" s="530"/>
      <c r="Q16" s="531"/>
      <c r="R16" s="532"/>
      <c r="S16" s="713"/>
      <c r="T16" s="697"/>
    </row>
    <row r="17" spans="1:20" ht="23.1" customHeight="1">
      <c r="A17" s="696"/>
      <c r="B17" s="1023"/>
      <c r="C17" s="1024"/>
      <c r="D17" s="522"/>
      <c r="E17" s="523"/>
      <c r="F17" s="523"/>
      <c r="G17" s="524"/>
      <c r="H17" s="525"/>
      <c r="I17" s="526"/>
      <c r="J17" s="536"/>
      <c r="K17" s="643">
        <f t="shared" si="0"/>
        <v>0</v>
      </c>
      <c r="L17" s="527"/>
      <c r="M17" s="551"/>
      <c r="N17" s="528"/>
      <c r="O17" s="529"/>
      <c r="P17" s="530"/>
      <c r="Q17" s="531"/>
      <c r="R17" s="532"/>
      <c r="S17" s="713"/>
      <c r="T17" s="697"/>
    </row>
    <row r="18" spans="1:20" ht="23.1" customHeight="1">
      <c r="A18" s="696"/>
      <c r="B18" s="1023"/>
      <c r="C18" s="1024"/>
      <c r="D18" s="522"/>
      <c r="E18" s="523"/>
      <c r="F18" s="523"/>
      <c r="G18" s="524"/>
      <c r="H18" s="525"/>
      <c r="I18" s="526"/>
      <c r="J18" s="536"/>
      <c r="K18" s="643">
        <f t="shared" si="0"/>
        <v>0</v>
      </c>
      <c r="L18" s="527"/>
      <c r="M18" s="551"/>
      <c r="N18" s="528"/>
      <c r="O18" s="529"/>
      <c r="P18" s="530"/>
      <c r="Q18" s="531"/>
      <c r="R18" s="532"/>
      <c r="S18" s="713"/>
      <c r="T18" s="697"/>
    </row>
    <row r="19" spans="1:20" ht="23.1" customHeight="1">
      <c r="A19" s="696"/>
      <c r="B19" s="1023"/>
      <c r="C19" s="1024"/>
      <c r="D19" s="522"/>
      <c r="E19" s="523"/>
      <c r="F19" s="523"/>
      <c r="G19" s="524"/>
      <c r="H19" s="525"/>
      <c r="I19" s="526"/>
      <c r="J19" s="536"/>
      <c r="K19" s="643">
        <f t="shared" si="0"/>
        <v>0</v>
      </c>
      <c r="L19" s="527"/>
      <c r="M19" s="551"/>
      <c r="N19" s="528"/>
      <c r="O19" s="529"/>
      <c r="P19" s="530"/>
      <c r="Q19" s="531"/>
      <c r="R19" s="532"/>
      <c r="S19" s="713"/>
      <c r="T19" s="697"/>
    </row>
    <row r="20" spans="1:20" ht="23.1" customHeight="1">
      <c r="A20" s="696"/>
      <c r="B20" s="1023"/>
      <c r="C20" s="1024"/>
      <c r="D20" s="522"/>
      <c r="E20" s="523"/>
      <c r="F20" s="523"/>
      <c r="G20" s="524"/>
      <c r="H20" s="525"/>
      <c r="I20" s="526"/>
      <c r="J20" s="536"/>
      <c r="K20" s="643">
        <f t="shared" si="0"/>
        <v>0</v>
      </c>
      <c r="L20" s="527"/>
      <c r="M20" s="551"/>
      <c r="N20" s="528"/>
      <c r="O20" s="529"/>
      <c r="P20" s="530"/>
      <c r="Q20" s="531"/>
      <c r="R20" s="532"/>
      <c r="S20" s="713"/>
      <c r="T20" s="697"/>
    </row>
    <row r="21" spans="1:20" ht="23.1" customHeight="1">
      <c r="A21" s="696"/>
      <c r="B21" s="1023"/>
      <c r="C21" s="1024"/>
      <c r="D21" s="522"/>
      <c r="E21" s="523"/>
      <c r="F21" s="523"/>
      <c r="G21" s="524"/>
      <c r="H21" s="525"/>
      <c r="I21" s="526"/>
      <c r="J21" s="536"/>
      <c r="K21" s="643">
        <f t="shared" si="0"/>
        <v>0</v>
      </c>
      <c r="L21" s="527"/>
      <c r="M21" s="551"/>
      <c r="N21" s="528"/>
      <c r="O21" s="529"/>
      <c r="P21" s="530"/>
      <c r="Q21" s="531"/>
      <c r="R21" s="532"/>
      <c r="S21" s="713"/>
      <c r="T21" s="697"/>
    </row>
    <row r="22" spans="1:20" ht="23.1" customHeight="1">
      <c r="A22" s="696"/>
      <c r="B22" s="1023"/>
      <c r="C22" s="1024"/>
      <c r="D22" s="522"/>
      <c r="E22" s="523"/>
      <c r="F22" s="523"/>
      <c r="G22" s="524"/>
      <c r="H22" s="525"/>
      <c r="I22" s="526"/>
      <c r="J22" s="536"/>
      <c r="K22" s="643">
        <f t="shared" si="0"/>
        <v>0</v>
      </c>
      <c r="L22" s="527"/>
      <c r="M22" s="551"/>
      <c r="N22" s="528"/>
      <c r="O22" s="529"/>
      <c r="P22" s="530"/>
      <c r="Q22" s="531"/>
      <c r="R22" s="532"/>
      <c r="S22" s="713"/>
      <c r="T22" s="697"/>
    </row>
    <row r="23" spans="1:20" ht="23.1" customHeight="1">
      <c r="A23" s="696"/>
      <c r="B23" s="1023"/>
      <c r="C23" s="1024"/>
      <c r="D23" s="522"/>
      <c r="E23" s="523"/>
      <c r="F23" s="523"/>
      <c r="G23" s="524"/>
      <c r="H23" s="525"/>
      <c r="I23" s="526"/>
      <c r="J23" s="536"/>
      <c r="K23" s="643">
        <f t="shared" si="0"/>
        <v>0</v>
      </c>
      <c r="L23" s="527"/>
      <c r="M23" s="551"/>
      <c r="N23" s="528"/>
      <c r="O23" s="529"/>
      <c r="P23" s="530"/>
      <c r="Q23" s="531"/>
      <c r="R23" s="532"/>
      <c r="S23" s="713"/>
      <c r="T23" s="697"/>
    </row>
    <row r="24" spans="1:20" ht="23.1" customHeight="1">
      <c r="A24" s="696"/>
      <c r="B24" s="1023"/>
      <c r="C24" s="1024"/>
      <c r="D24" s="522"/>
      <c r="E24" s="523"/>
      <c r="F24" s="523"/>
      <c r="G24" s="524"/>
      <c r="H24" s="525"/>
      <c r="I24" s="526"/>
      <c r="J24" s="536"/>
      <c r="K24" s="643">
        <f t="shared" si="0"/>
        <v>0</v>
      </c>
      <c r="L24" s="527"/>
      <c r="M24" s="551"/>
      <c r="N24" s="528"/>
      <c r="O24" s="529"/>
      <c r="P24" s="530"/>
      <c r="Q24" s="531"/>
      <c r="R24" s="532"/>
      <c r="S24" s="713"/>
      <c r="T24" s="697"/>
    </row>
    <row r="25" spans="1:20" ht="23.1" customHeight="1" thickBot="1">
      <c r="A25" s="696"/>
      <c r="B25" s="716"/>
      <c r="C25" s="717"/>
      <c r="D25" s="717"/>
      <c r="E25" s="717"/>
      <c r="F25" s="717"/>
      <c r="G25" s="718"/>
      <c r="H25" s="719"/>
      <c r="I25" s="720"/>
      <c r="J25" s="721" t="s">
        <v>1099</v>
      </c>
      <c r="K25" s="722">
        <f>SUM(K8:K24)</f>
        <v>0</v>
      </c>
      <c r="L25" s="717"/>
      <c r="M25" s="723"/>
      <c r="N25" s="724"/>
      <c r="O25" s="723" t="s">
        <v>1100</v>
      </c>
      <c r="P25" s="722">
        <f>ROUNDDOWN(K25,(LEN(TEXT(K25,"0"))-3)*-1)</f>
        <v>0</v>
      </c>
      <c r="Q25" s="725"/>
      <c r="R25" s="726"/>
      <c r="S25" s="727"/>
      <c r="T25" s="697"/>
    </row>
  </sheetData>
  <mergeCells count="23">
    <mergeCell ref="R6:S6"/>
    <mergeCell ref="J2:K2"/>
    <mergeCell ref="C4:F4"/>
    <mergeCell ref="R4:S4"/>
    <mergeCell ref="C5:D5"/>
    <mergeCell ref="R5:S5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</mergeCells>
  <phoneticPr fontId="3"/>
  <printOptions horizontalCentered="1"/>
  <pageMargins left="0.59055118110236227" right="0.59055118110236227" top="0.98425196850393704" bottom="0.19685039370078741" header="0.70866141732283472" footer="0.31496062992125984"/>
  <pageSetup paperSize="9" scale="90" fitToHeight="0" orientation="landscape" verticalDpi="300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codeName="Sheet12">
    <tabColor rgb="FF92D050"/>
  </sheetPr>
  <dimension ref="A1:Z25"/>
  <sheetViews>
    <sheetView showGridLines="0" showZeros="0" view="pageBreakPreview" zoomScale="65" zoomScaleNormal="90" zoomScaleSheetLayoutView="65" workbookViewId="0"/>
  </sheetViews>
  <sheetFormatPr defaultColWidth="13.375" defaultRowHeight="23.1" customHeight="1"/>
  <cols>
    <col min="1" max="1" width="4.625" style="489" customWidth="1"/>
    <col min="2" max="2" width="7.125" style="489" customWidth="1"/>
    <col min="3" max="3" width="12.125" style="489" customWidth="1"/>
    <col min="4" max="7" width="6.125" style="489" customWidth="1"/>
    <col min="8" max="8" width="8.375" style="489" customWidth="1"/>
    <col min="9" max="9" width="5.875" style="489" customWidth="1"/>
    <col min="10" max="10" width="9.625" style="489" customWidth="1"/>
    <col min="11" max="11" width="11.5" style="489" customWidth="1"/>
    <col min="12" max="13" width="8.375" style="489" customWidth="1"/>
    <col min="14" max="14" width="5.25" style="489" customWidth="1"/>
    <col min="15" max="15" width="6.875" style="489" customWidth="1"/>
    <col min="16" max="17" width="10.875" style="489" customWidth="1"/>
    <col min="18" max="19" width="7.75" style="489" customWidth="1"/>
    <col min="20" max="20" width="7.125" style="489" customWidth="1"/>
    <col min="21" max="22" width="8.375" style="489" customWidth="1"/>
    <col min="23" max="23" width="9.625" style="489" customWidth="1"/>
    <col min="24" max="24" width="8.375" style="489" customWidth="1"/>
    <col min="25" max="256" width="13.375" style="489"/>
    <col min="257" max="257" width="4.625" style="489" customWidth="1"/>
    <col min="258" max="258" width="7.125" style="489" customWidth="1"/>
    <col min="259" max="259" width="12.125" style="489" customWidth="1"/>
    <col min="260" max="263" width="6.125" style="489" customWidth="1"/>
    <col min="264" max="264" width="8.375" style="489" customWidth="1"/>
    <col min="265" max="265" width="5.875" style="489" customWidth="1"/>
    <col min="266" max="266" width="9.625" style="489" customWidth="1"/>
    <col min="267" max="267" width="11.5" style="489" customWidth="1"/>
    <col min="268" max="269" width="8.375" style="489" customWidth="1"/>
    <col min="270" max="270" width="5.25" style="489" customWidth="1"/>
    <col min="271" max="271" width="6.875" style="489" customWidth="1"/>
    <col min="272" max="273" width="10.875" style="489" customWidth="1"/>
    <col min="274" max="275" width="7.75" style="489" customWidth="1"/>
    <col min="276" max="276" width="7.125" style="489" customWidth="1"/>
    <col min="277" max="278" width="8.375" style="489" customWidth="1"/>
    <col min="279" max="279" width="9.625" style="489" customWidth="1"/>
    <col min="280" max="280" width="8.375" style="489" customWidth="1"/>
    <col min="281" max="512" width="13.375" style="489"/>
    <col min="513" max="513" width="4.625" style="489" customWidth="1"/>
    <col min="514" max="514" width="7.125" style="489" customWidth="1"/>
    <col min="515" max="515" width="12.125" style="489" customWidth="1"/>
    <col min="516" max="519" width="6.125" style="489" customWidth="1"/>
    <col min="520" max="520" width="8.375" style="489" customWidth="1"/>
    <col min="521" max="521" width="5.875" style="489" customWidth="1"/>
    <col min="522" max="522" width="9.625" style="489" customWidth="1"/>
    <col min="523" max="523" width="11.5" style="489" customWidth="1"/>
    <col min="524" max="525" width="8.375" style="489" customWidth="1"/>
    <col min="526" max="526" width="5.25" style="489" customWidth="1"/>
    <col min="527" max="527" width="6.875" style="489" customWidth="1"/>
    <col min="528" max="529" width="10.875" style="489" customWidth="1"/>
    <col min="530" max="531" width="7.75" style="489" customWidth="1"/>
    <col min="532" max="532" width="7.125" style="489" customWidth="1"/>
    <col min="533" max="534" width="8.375" style="489" customWidth="1"/>
    <col min="535" max="535" width="9.625" style="489" customWidth="1"/>
    <col min="536" max="536" width="8.375" style="489" customWidth="1"/>
    <col min="537" max="768" width="13.375" style="489"/>
    <col min="769" max="769" width="4.625" style="489" customWidth="1"/>
    <col min="770" max="770" width="7.125" style="489" customWidth="1"/>
    <col min="771" max="771" width="12.125" style="489" customWidth="1"/>
    <col min="772" max="775" width="6.125" style="489" customWidth="1"/>
    <col min="776" max="776" width="8.375" style="489" customWidth="1"/>
    <col min="777" max="777" width="5.875" style="489" customWidth="1"/>
    <col min="778" max="778" width="9.625" style="489" customWidth="1"/>
    <col min="779" max="779" width="11.5" style="489" customWidth="1"/>
    <col min="780" max="781" width="8.375" style="489" customWidth="1"/>
    <col min="782" max="782" width="5.25" style="489" customWidth="1"/>
    <col min="783" max="783" width="6.875" style="489" customWidth="1"/>
    <col min="784" max="785" width="10.875" style="489" customWidth="1"/>
    <col min="786" max="787" width="7.75" style="489" customWidth="1"/>
    <col min="788" max="788" width="7.125" style="489" customWidth="1"/>
    <col min="789" max="790" width="8.375" style="489" customWidth="1"/>
    <col min="791" max="791" width="9.625" style="489" customWidth="1"/>
    <col min="792" max="792" width="8.375" style="489" customWidth="1"/>
    <col min="793" max="1024" width="13.375" style="489"/>
    <col min="1025" max="1025" width="4.625" style="489" customWidth="1"/>
    <col min="1026" max="1026" width="7.125" style="489" customWidth="1"/>
    <col min="1027" max="1027" width="12.125" style="489" customWidth="1"/>
    <col min="1028" max="1031" width="6.125" style="489" customWidth="1"/>
    <col min="1032" max="1032" width="8.375" style="489" customWidth="1"/>
    <col min="1033" max="1033" width="5.875" style="489" customWidth="1"/>
    <col min="1034" max="1034" width="9.625" style="489" customWidth="1"/>
    <col min="1035" max="1035" width="11.5" style="489" customWidth="1"/>
    <col min="1036" max="1037" width="8.375" style="489" customWidth="1"/>
    <col min="1038" max="1038" width="5.25" style="489" customWidth="1"/>
    <col min="1039" max="1039" width="6.875" style="489" customWidth="1"/>
    <col min="1040" max="1041" width="10.875" style="489" customWidth="1"/>
    <col min="1042" max="1043" width="7.75" style="489" customWidth="1"/>
    <col min="1044" max="1044" width="7.125" style="489" customWidth="1"/>
    <col min="1045" max="1046" width="8.375" style="489" customWidth="1"/>
    <col min="1047" max="1047" width="9.625" style="489" customWidth="1"/>
    <col min="1048" max="1048" width="8.375" style="489" customWidth="1"/>
    <col min="1049" max="1280" width="13.375" style="489"/>
    <col min="1281" max="1281" width="4.625" style="489" customWidth="1"/>
    <col min="1282" max="1282" width="7.125" style="489" customWidth="1"/>
    <col min="1283" max="1283" width="12.125" style="489" customWidth="1"/>
    <col min="1284" max="1287" width="6.125" style="489" customWidth="1"/>
    <col min="1288" max="1288" width="8.375" style="489" customWidth="1"/>
    <col min="1289" max="1289" width="5.875" style="489" customWidth="1"/>
    <col min="1290" max="1290" width="9.625" style="489" customWidth="1"/>
    <col min="1291" max="1291" width="11.5" style="489" customWidth="1"/>
    <col min="1292" max="1293" width="8.375" style="489" customWidth="1"/>
    <col min="1294" max="1294" width="5.25" style="489" customWidth="1"/>
    <col min="1295" max="1295" width="6.875" style="489" customWidth="1"/>
    <col min="1296" max="1297" width="10.875" style="489" customWidth="1"/>
    <col min="1298" max="1299" width="7.75" style="489" customWidth="1"/>
    <col min="1300" max="1300" width="7.125" style="489" customWidth="1"/>
    <col min="1301" max="1302" width="8.375" style="489" customWidth="1"/>
    <col min="1303" max="1303" width="9.625" style="489" customWidth="1"/>
    <col min="1304" max="1304" width="8.375" style="489" customWidth="1"/>
    <col min="1305" max="1536" width="13.375" style="489"/>
    <col min="1537" max="1537" width="4.625" style="489" customWidth="1"/>
    <col min="1538" max="1538" width="7.125" style="489" customWidth="1"/>
    <col min="1539" max="1539" width="12.125" style="489" customWidth="1"/>
    <col min="1540" max="1543" width="6.125" style="489" customWidth="1"/>
    <col min="1544" max="1544" width="8.375" style="489" customWidth="1"/>
    <col min="1545" max="1545" width="5.875" style="489" customWidth="1"/>
    <col min="1546" max="1546" width="9.625" style="489" customWidth="1"/>
    <col min="1547" max="1547" width="11.5" style="489" customWidth="1"/>
    <col min="1548" max="1549" width="8.375" style="489" customWidth="1"/>
    <col min="1550" max="1550" width="5.25" style="489" customWidth="1"/>
    <col min="1551" max="1551" width="6.875" style="489" customWidth="1"/>
    <col min="1552" max="1553" width="10.875" style="489" customWidth="1"/>
    <col min="1554" max="1555" width="7.75" style="489" customWidth="1"/>
    <col min="1556" max="1556" width="7.125" style="489" customWidth="1"/>
    <col min="1557" max="1558" width="8.375" style="489" customWidth="1"/>
    <col min="1559" max="1559" width="9.625" style="489" customWidth="1"/>
    <col min="1560" max="1560" width="8.375" style="489" customWidth="1"/>
    <col min="1561" max="1792" width="13.375" style="489"/>
    <col min="1793" max="1793" width="4.625" style="489" customWidth="1"/>
    <col min="1794" max="1794" width="7.125" style="489" customWidth="1"/>
    <col min="1795" max="1795" width="12.125" style="489" customWidth="1"/>
    <col min="1796" max="1799" width="6.125" style="489" customWidth="1"/>
    <col min="1800" max="1800" width="8.375" style="489" customWidth="1"/>
    <col min="1801" max="1801" width="5.875" style="489" customWidth="1"/>
    <col min="1802" max="1802" width="9.625" style="489" customWidth="1"/>
    <col min="1803" max="1803" width="11.5" style="489" customWidth="1"/>
    <col min="1804" max="1805" width="8.375" style="489" customWidth="1"/>
    <col min="1806" max="1806" width="5.25" style="489" customWidth="1"/>
    <col min="1807" max="1807" width="6.875" style="489" customWidth="1"/>
    <col min="1808" max="1809" width="10.875" style="489" customWidth="1"/>
    <col min="1810" max="1811" width="7.75" style="489" customWidth="1"/>
    <col min="1812" max="1812" width="7.125" style="489" customWidth="1"/>
    <col min="1813" max="1814" width="8.375" style="489" customWidth="1"/>
    <col min="1815" max="1815" width="9.625" style="489" customWidth="1"/>
    <col min="1816" max="1816" width="8.375" style="489" customWidth="1"/>
    <col min="1817" max="2048" width="13.375" style="489"/>
    <col min="2049" max="2049" width="4.625" style="489" customWidth="1"/>
    <col min="2050" max="2050" width="7.125" style="489" customWidth="1"/>
    <col min="2051" max="2051" width="12.125" style="489" customWidth="1"/>
    <col min="2052" max="2055" width="6.125" style="489" customWidth="1"/>
    <col min="2056" max="2056" width="8.375" style="489" customWidth="1"/>
    <col min="2057" max="2057" width="5.875" style="489" customWidth="1"/>
    <col min="2058" max="2058" width="9.625" style="489" customWidth="1"/>
    <col min="2059" max="2059" width="11.5" style="489" customWidth="1"/>
    <col min="2060" max="2061" width="8.375" style="489" customWidth="1"/>
    <col min="2062" max="2062" width="5.25" style="489" customWidth="1"/>
    <col min="2063" max="2063" width="6.875" style="489" customWidth="1"/>
    <col min="2064" max="2065" width="10.875" style="489" customWidth="1"/>
    <col min="2066" max="2067" width="7.75" style="489" customWidth="1"/>
    <col min="2068" max="2068" width="7.125" style="489" customWidth="1"/>
    <col min="2069" max="2070" width="8.375" style="489" customWidth="1"/>
    <col min="2071" max="2071" width="9.625" style="489" customWidth="1"/>
    <col min="2072" max="2072" width="8.375" style="489" customWidth="1"/>
    <col min="2073" max="2304" width="13.375" style="489"/>
    <col min="2305" max="2305" width="4.625" style="489" customWidth="1"/>
    <col min="2306" max="2306" width="7.125" style="489" customWidth="1"/>
    <col min="2307" max="2307" width="12.125" style="489" customWidth="1"/>
    <col min="2308" max="2311" width="6.125" style="489" customWidth="1"/>
    <col min="2312" max="2312" width="8.375" style="489" customWidth="1"/>
    <col min="2313" max="2313" width="5.875" style="489" customWidth="1"/>
    <col min="2314" max="2314" width="9.625" style="489" customWidth="1"/>
    <col min="2315" max="2315" width="11.5" style="489" customWidth="1"/>
    <col min="2316" max="2317" width="8.375" style="489" customWidth="1"/>
    <col min="2318" max="2318" width="5.25" style="489" customWidth="1"/>
    <col min="2319" max="2319" width="6.875" style="489" customWidth="1"/>
    <col min="2320" max="2321" width="10.875" style="489" customWidth="1"/>
    <col min="2322" max="2323" width="7.75" style="489" customWidth="1"/>
    <col min="2324" max="2324" width="7.125" style="489" customWidth="1"/>
    <col min="2325" max="2326" width="8.375" style="489" customWidth="1"/>
    <col min="2327" max="2327" width="9.625" style="489" customWidth="1"/>
    <col min="2328" max="2328" width="8.375" style="489" customWidth="1"/>
    <col min="2329" max="2560" width="13.375" style="489"/>
    <col min="2561" max="2561" width="4.625" style="489" customWidth="1"/>
    <col min="2562" max="2562" width="7.125" style="489" customWidth="1"/>
    <col min="2563" max="2563" width="12.125" style="489" customWidth="1"/>
    <col min="2564" max="2567" width="6.125" style="489" customWidth="1"/>
    <col min="2568" max="2568" width="8.375" style="489" customWidth="1"/>
    <col min="2569" max="2569" width="5.875" style="489" customWidth="1"/>
    <col min="2570" max="2570" width="9.625" style="489" customWidth="1"/>
    <col min="2571" max="2571" width="11.5" style="489" customWidth="1"/>
    <col min="2572" max="2573" width="8.375" style="489" customWidth="1"/>
    <col min="2574" max="2574" width="5.25" style="489" customWidth="1"/>
    <col min="2575" max="2575" width="6.875" style="489" customWidth="1"/>
    <col min="2576" max="2577" width="10.875" style="489" customWidth="1"/>
    <col min="2578" max="2579" width="7.75" style="489" customWidth="1"/>
    <col min="2580" max="2580" width="7.125" style="489" customWidth="1"/>
    <col min="2581" max="2582" width="8.375" style="489" customWidth="1"/>
    <col min="2583" max="2583" width="9.625" style="489" customWidth="1"/>
    <col min="2584" max="2584" width="8.375" style="489" customWidth="1"/>
    <col min="2585" max="2816" width="13.375" style="489"/>
    <col min="2817" max="2817" width="4.625" style="489" customWidth="1"/>
    <col min="2818" max="2818" width="7.125" style="489" customWidth="1"/>
    <col min="2819" max="2819" width="12.125" style="489" customWidth="1"/>
    <col min="2820" max="2823" width="6.125" style="489" customWidth="1"/>
    <col min="2824" max="2824" width="8.375" style="489" customWidth="1"/>
    <col min="2825" max="2825" width="5.875" style="489" customWidth="1"/>
    <col min="2826" max="2826" width="9.625" style="489" customWidth="1"/>
    <col min="2827" max="2827" width="11.5" style="489" customWidth="1"/>
    <col min="2828" max="2829" width="8.375" style="489" customWidth="1"/>
    <col min="2830" max="2830" width="5.25" style="489" customWidth="1"/>
    <col min="2831" max="2831" width="6.875" style="489" customWidth="1"/>
    <col min="2832" max="2833" width="10.875" style="489" customWidth="1"/>
    <col min="2834" max="2835" width="7.75" style="489" customWidth="1"/>
    <col min="2836" max="2836" width="7.125" style="489" customWidth="1"/>
    <col min="2837" max="2838" width="8.375" style="489" customWidth="1"/>
    <col min="2839" max="2839" width="9.625" style="489" customWidth="1"/>
    <col min="2840" max="2840" width="8.375" style="489" customWidth="1"/>
    <col min="2841" max="3072" width="13.375" style="489"/>
    <col min="3073" max="3073" width="4.625" style="489" customWidth="1"/>
    <col min="3074" max="3074" width="7.125" style="489" customWidth="1"/>
    <col min="3075" max="3075" width="12.125" style="489" customWidth="1"/>
    <col min="3076" max="3079" width="6.125" style="489" customWidth="1"/>
    <col min="3080" max="3080" width="8.375" style="489" customWidth="1"/>
    <col min="3081" max="3081" width="5.875" style="489" customWidth="1"/>
    <col min="3082" max="3082" width="9.625" style="489" customWidth="1"/>
    <col min="3083" max="3083" width="11.5" style="489" customWidth="1"/>
    <col min="3084" max="3085" width="8.375" style="489" customWidth="1"/>
    <col min="3086" max="3086" width="5.25" style="489" customWidth="1"/>
    <col min="3087" max="3087" width="6.875" style="489" customWidth="1"/>
    <col min="3088" max="3089" width="10.875" style="489" customWidth="1"/>
    <col min="3090" max="3091" width="7.75" style="489" customWidth="1"/>
    <col min="3092" max="3092" width="7.125" style="489" customWidth="1"/>
    <col min="3093" max="3094" width="8.375" style="489" customWidth="1"/>
    <col min="3095" max="3095" width="9.625" style="489" customWidth="1"/>
    <col min="3096" max="3096" width="8.375" style="489" customWidth="1"/>
    <col min="3097" max="3328" width="13.375" style="489"/>
    <col min="3329" max="3329" width="4.625" style="489" customWidth="1"/>
    <col min="3330" max="3330" width="7.125" style="489" customWidth="1"/>
    <col min="3331" max="3331" width="12.125" style="489" customWidth="1"/>
    <col min="3332" max="3335" width="6.125" style="489" customWidth="1"/>
    <col min="3336" max="3336" width="8.375" style="489" customWidth="1"/>
    <col min="3337" max="3337" width="5.875" style="489" customWidth="1"/>
    <col min="3338" max="3338" width="9.625" style="489" customWidth="1"/>
    <col min="3339" max="3339" width="11.5" style="489" customWidth="1"/>
    <col min="3340" max="3341" width="8.375" style="489" customWidth="1"/>
    <col min="3342" max="3342" width="5.25" style="489" customWidth="1"/>
    <col min="3343" max="3343" width="6.875" style="489" customWidth="1"/>
    <col min="3344" max="3345" width="10.875" style="489" customWidth="1"/>
    <col min="3346" max="3347" width="7.75" style="489" customWidth="1"/>
    <col min="3348" max="3348" width="7.125" style="489" customWidth="1"/>
    <col min="3349" max="3350" width="8.375" style="489" customWidth="1"/>
    <col min="3351" max="3351" width="9.625" style="489" customWidth="1"/>
    <col min="3352" max="3352" width="8.375" style="489" customWidth="1"/>
    <col min="3353" max="3584" width="13.375" style="489"/>
    <col min="3585" max="3585" width="4.625" style="489" customWidth="1"/>
    <col min="3586" max="3586" width="7.125" style="489" customWidth="1"/>
    <col min="3587" max="3587" width="12.125" style="489" customWidth="1"/>
    <col min="3588" max="3591" width="6.125" style="489" customWidth="1"/>
    <col min="3592" max="3592" width="8.375" style="489" customWidth="1"/>
    <col min="3593" max="3593" width="5.875" style="489" customWidth="1"/>
    <col min="3594" max="3594" width="9.625" style="489" customWidth="1"/>
    <col min="3595" max="3595" width="11.5" style="489" customWidth="1"/>
    <col min="3596" max="3597" width="8.375" style="489" customWidth="1"/>
    <col min="3598" max="3598" width="5.25" style="489" customWidth="1"/>
    <col min="3599" max="3599" width="6.875" style="489" customWidth="1"/>
    <col min="3600" max="3601" width="10.875" style="489" customWidth="1"/>
    <col min="3602" max="3603" width="7.75" style="489" customWidth="1"/>
    <col min="3604" max="3604" width="7.125" style="489" customWidth="1"/>
    <col min="3605" max="3606" width="8.375" style="489" customWidth="1"/>
    <col min="3607" max="3607" width="9.625" style="489" customWidth="1"/>
    <col min="3608" max="3608" width="8.375" style="489" customWidth="1"/>
    <col min="3609" max="3840" width="13.375" style="489"/>
    <col min="3841" max="3841" width="4.625" style="489" customWidth="1"/>
    <col min="3842" max="3842" width="7.125" style="489" customWidth="1"/>
    <col min="3843" max="3843" width="12.125" style="489" customWidth="1"/>
    <col min="3844" max="3847" width="6.125" style="489" customWidth="1"/>
    <col min="3848" max="3848" width="8.375" style="489" customWidth="1"/>
    <col min="3849" max="3849" width="5.875" style="489" customWidth="1"/>
    <col min="3850" max="3850" width="9.625" style="489" customWidth="1"/>
    <col min="3851" max="3851" width="11.5" style="489" customWidth="1"/>
    <col min="3852" max="3853" width="8.375" style="489" customWidth="1"/>
    <col min="3854" max="3854" width="5.25" style="489" customWidth="1"/>
    <col min="3855" max="3855" width="6.875" style="489" customWidth="1"/>
    <col min="3856" max="3857" width="10.875" style="489" customWidth="1"/>
    <col min="3858" max="3859" width="7.75" style="489" customWidth="1"/>
    <col min="3860" max="3860" width="7.125" style="489" customWidth="1"/>
    <col min="3861" max="3862" width="8.375" style="489" customWidth="1"/>
    <col min="3863" max="3863" width="9.625" style="489" customWidth="1"/>
    <col min="3864" max="3864" width="8.375" style="489" customWidth="1"/>
    <col min="3865" max="4096" width="13.375" style="489"/>
    <col min="4097" max="4097" width="4.625" style="489" customWidth="1"/>
    <col min="4098" max="4098" width="7.125" style="489" customWidth="1"/>
    <col min="4099" max="4099" width="12.125" style="489" customWidth="1"/>
    <col min="4100" max="4103" width="6.125" style="489" customWidth="1"/>
    <col min="4104" max="4104" width="8.375" style="489" customWidth="1"/>
    <col min="4105" max="4105" width="5.875" style="489" customWidth="1"/>
    <col min="4106" max="4106" width="9.625" style="489" customWidth="1"/>
    <col min="4107" max="4107" width="11.5" style="489" customWidth="1"/>
    <col min="4108" max="4109" width="8.375" style="489" customWidth="1"/>
    <col min="4110" max="4110" width="5.25" style="489" customWidth="1"/>
    <col min="4111" max="4111" width="6.875" style="489" customWidth="1"/>
    <col min="4112" max="4113" width="10.875" style="489" customWidth="1"/>
    <col min="4114" max="4115" width="7.75" style="489" customWidth="1"/>
    <col min="4116" max="4116" width="7.125" style="489" customWidth="1"/>
    <col min="4117" max="4118" width="8.375" style="489" customWidth="1"/>
    <col min="4119" max="4119" width="9.625" style="489" customWidth="1"/>
    <col min="4120" max="4120" width="8.375" style="489" customWidth="1"/>
    <col min="4121" max="4352" width="13.375" style="489"/>
    <col min="4353" max="4353" width="4.625" style="489" customWidth="1"/>
    <col min="4354" max="4354" width="7.125" style="489" customWidth="1"/>
    <col min="4355" max="4355" width="12.125" style="489" customWidth="1"/>
    <col min="4356" max="4359" width="6.125" style="489" customWidth="1"/>
    <col min="4360" max="4360" width="8.375" style="489" customWidth="1"/>
    <col min="4361" max="4361" width="5.875" style="489" customWidth="1"/>
    <col min="4362" max="4362" width="9.625" style="489" customWidth="1"/>
    <col min="4363" max="4363" width="11.5" style="489" customWidth="1"/>
    <col min="4364" max="4365" width="8.375" style="489" customWidth="1"/>
    <col min="4366" max="4366" width="5.25" style="489" customWidth="1"/>
    <col min="4367" max="4367" width="6.875" style="489" customWidth="1"/>
    <col min="4368" max="4369" width="10.875" style="489" customWidth="1"/>
    <col min="4370" max="4371" width="7.75" style="489" customWidth="1"/>
    <col min="4372" max="4372" width="7.125" style="489" customWidth="1"/>
    <col min="4373" max="4374" width="8.375" style="489" customWidth="1"/>
    <col min="4375" max="4375" width="9.625" style="489" customWidth="1"/>
    <col min="4376" max="4376" width="8.375" style="489" customWidth="1"/>
    <col min="4377" max="4608" width="13.375" style="489"/>
    <col min="4609" max="4609" width="4.625" style="489" customWidth="1"/>
    <col min="4610" max="4610" width="7.125" style="489" customWidth="1"/>
    <col min="4611" max="4611" width="12.125" style="489" customWidth="1"/>
    <col min="4612" max="4615" width="6.125" style="489" customWidth="1"/>
    <col min="4616" max="4616" width="8.375" style="489" customWidth="1"/>
    <col min="4617" max="4617" width="5.875" style="489" customWidth="1"/>
    <col min="4618" max="4618" width="9.625" style="489" customWidth="1"/>
    <col min="4619" max="4619" width="11.5" style="489" customWidth="1"/>
    <col min="4620" max="4621" width="8.375" style="489" customWidth="1"/>
    <col min="4622" max="4622" width="5.25" style="489" customWidth="1"/>
    <col min="4623" max="4623" width="6.875" style="489" customWidth="1"/>
    <col min="4624" max="4625" width="10.875" style="489" customWidth="1"/>
    <col min="4626" max="4627" width="7.75" style="489" customWidth="1"/>
    <col min="4628" max="4628" width="7.125" style="489" customWidth="1"/>
    <col min="4629" max="4630" width="8.375" style="489" customWidth="1"/>
    <col min="4631" max="4631" width="9.625" style="489" customWidth="1"/>
    <col min="4632" max="4632" width="8.375" style="489" customWidth="1"/>
    <col min="4633" max="4864" width="13.375" style="489"/>
    <col min="4865" max="4865" width="4.625" style="489" customWidth="1"/>
    <col min="4866" max="4866" width="7.125" style="489" customWidth="1"/>
    <col min="4867" max="4867" width="12.125" style="489" customWidth="1"/>
    <col min="4868" max="4871" width="6.125" style="489" customWidth="1"/>
    <col min="4872" max="4872" width="8.375" style="489" customWidth="1"/>
    <col min="4873" max="4873" width="5.875" style="489" customWidth="1"/>
    <col min="4874" max="4874" width="9.625" style="489" customWidth="1"/>
    <col min="4875" max="4875" width="11.5" style="489" customWidth="1"/>
    <col min="4876" max="4877" width="8.375" style="489" customWidth="1"/>
    <col min="4878" max="4878" width="5.25" style="489" customWidth="1"/>
    <col min="4879" max="4879" width="6.875" style="489" customWidth="1"/>
    <col min="4880" max="4881" width="10.875" style="489" customWidth="1"/>
    <col min="4882" max="4883" width="7.75" style="489" customWidth="1"/>
    <col min="4884" max="4884" width="7.125" style="489" customWidth="1"/>
    <col min="4885" max="4886" width="8.375" style="489" customWidth="1"/>
    <col min="4887" max="4887" width="9.625" style="489" customWidth="1"/>
    <col min="4888" max="4888" width="8.375" style="489" customWidth="1"/>
    <col min="4889" max="5120" width="13.375" style="489"/>
    <col min="5121" max="5121" width="4.625" style="489" customWidth="1"/>
    <col min="5122" max="5122" width="7.125" style="489" customWidth="1"/>
    <col min="5123" max="5123" width="12.125" style="489" customWidth="1"/>
    <col min="5124" max="5127" width="6.125" style="489" customWidth="1"/>
    <col min="5128" max="5128" width="8.375" style="489" customWidth="1"/>
    <col min="5129" max="5129" width="5.875" style="489" customWidth="1"/>
    <col min="5130" max="5130" width="9.625" style="489" customWidth="1"/>
    <col min="5131" max="5131" width="11.5" style="489" customWidth="1"/>
    <col min="5132" max="5133" width="8.375" style="489" customWidth="1"/>
    <col min="5134" max="5134" width="5.25" style="489" customWidth="1"/>
    <col min="5135" max="5135" width="6.875" style="489" customWidth="1"/>
    <col min="5136" max="5137" width="10.875" style="489" customWidth="1"/>
    <col min="5138" max="5139" width="7.75" style="489" customWidth="1"/>
    <col min="5140" max="5140" width="7.125" style="489" customWidth="1"/>
    <col min="5141" max="5142" width="8.375" style="489" customWidth="1"/>
    <col min="5143" max="5143" width="9.625" style="489" customWidth="1"/>
    <col min="5144" max="5144" width="8.375" style="489" customWidth="1"/>
    <col min="5145" max="5376" width="13.375" style="489"/>
    <col min="5377" max="5377" width="4.625" style="489" customWidth="1"/>
    <col min="5378" max="5378" width="7.125" style="489" customWidth="1"/>
    <col min="5379" max="5379" width="12.125" style="489" customWidth="1"/>
    <col min="5380" max="5383" width="6.125" style="489" customWidth="1"/>
    <col min="5384" max="5384" width="8.375" style="489" customWidth="1"/>
    <col min="5385" max="5385" width="5.875" style="489" customWidth="1"/>
    <col min="5386" max="5386" width="9.625" style="489" customWidth="1"/>
    <col min="5387" max="5387" width="11.5" style="489" customWidth="1"/>
    <col min="5388" max="5389" width="8.375" style="489" customWidth="1"/>
    <col min="5390" max="5390" width="5.25" style="489" customWidth="1"/>
    <col min="5391" max="5391" width="6.875" style="489" customWidth="1"/>
    <col min="5392" max="5393" width="10.875" style="489" customWidth="1"/>
    <col min="5394" max="5395" width="7.75" style="489" customWidth="1"/>
    <col min="5396" max="5396" width="7.125" style="489" customWidth="1"/>
    <col min="5397" max="5398" width="8.375" style="489" customWidth="1"/>
    <col min="5399" max="5399" width="9.625" style="489" customWidth="1"/>
    <col min="5400" max="5400" width="8.375" style="489" customWidth="1"/>
    <col min="5401" max="5632" width="13.375" style="489"/>
    <col min="5633" max="5633" width="4.625" style="489" customWidth="1"/>
    <col min="5634" max="5634" width="7.125" style="489" customWidth="1"/>
    <col min="5635" max="5635" width="12.125" style="489" customWidth="1"/>
    <col min="5636" max="5639" width="6.125" style="489" customWidth="1"/>
    <col min="5640" max="5640" width="8.375" style="489" customWidth="1"/>
    <col min="5641" max="5641" width="5.875" style="489" customWidth="1"/>
    <col min="5642" max="5642" width="9.625" style="489" customWidth="1"/>
    <col min="5643" max="5643" width="11.5" style="489" customWidth="1"/>
    <col min="5644" max="5645" width="8.375" style="489" customWidth="1"/>
    <col min="5646" max="5646" width="5.25" style="489" customWidth="1"/>
    <col min="5647" max="5647" width="6.875" style="489" customWidth="1"/>
    <col min="5648" max="5649" width="10.875" style="489" customWidth="1"/>
    <col min="5650" max="5651" width="7.75" style="489" customWidth="1"/>
    <col min="5652" max="5652" width="7.125" style="489" customWidth="1"/>
    <col min="5653" max="5654" width="8.375" style="489" customWidth="1"/>
    <col min="5655" max="5655" width="9.625" style="489" customWidth="1"/>
    <col min="5656" max="5656" width="8.375" style="489" customWidth="1"/>
    <col min="5657" max="5888" width="13.375" style="489"/>
    <col min="5889" max="5889" width="4.625" style="489" customWidth="1"/>
    <col min="5890" max="5890" width="7.125" style="489" customWidth="1"/>
    <col min="5891" max="5891" width="12.125" style="489" customWidth="1"/>
    <col min="5892" max="5895" width="6.125" style="489" customWidth="1"/>
    <col min="5896" max="5896" width="8.375" style="489" customWidth="1"/>
    <col min="5897" max="5897" width="5.875" style="489" customWidth="1"/>
    <col min="5898" max="5898" width="9.625" style="489" customWidth="1"/>
    <col min="5899" max="5899" width="11.5" style="489" customWidth="1"/>
    <col min="5900" max="5901" width="8.375" style="489" customWidth="1"/>
    <col min="5902" max="5902" width="5.25" style="489" customWidth="1"/>
    <col min="5903" max="5903" width="6.875" style="489" customWidth="1"/>
    <col min="5904" max="5905" width="10.875" style="489" customWidth="1"/>
    <col min="5906" max="5907" width="7.75" style="489" customWidth="1"/>
    <col min="5908" max="5908" width="7.125" style="489" customWidth="1"/>
    <col min="5909" max="5910" width="8.375" style="489" customWidth="1"/>
    <col min="5911" max="5911" width="9.625" style="489" customWidth="1"/>
    <col min="5912" max="5912" width="8.375" style="489" customWidth="1"/>
    <col min="5913" max="6144" width="13.375" style="489"/>
    <col min="6145" max="6145" width="4.625" style="489" customWidth="1"/>
    <col min="6146" max="6146" width="7.125" style="489" customWidth="1"/>
    <col min="6147" max="6147" width="12.125" style="489" customWidth="1"/>
    <col min="6148" max="6151" width="6.125" style="489" customWidth="1"/>
    <col min="6152" max="6152" width="8.375" style="489" customWidth="1"/>
    <col min="6153" max="6153" width="5.875" style="489" customWidth="1"/>
    <col min="6154" max="6154" width="9.625" style="489" customWidth="1"/>
    <col min="6155" max="6155" width="11.5" style="489" customWidth="1"/>
    <col min="6156" max="6157" width="8.375" style="489" customWidth="1"/>
    <col min="6158" max="6158" width="5.25" style="489" customWidth="1"/>
    <col min="6159" max="6159" width="6.875" style="489" customWidth="1"/>
    <col min="6160" max="6161" width="10.875" style="489" customWidth="1"/>
    <col min="6162" max="6163" width="7.75" style="489" customWidth="1"/>
    <col min="6164" max="6164" width="7.125" style="489" customWidth="1"/>
    <col min="6165" max="6166" width="8.375" style="489" customWidth="1"/>
    <col min="6167" max="6167" width="9.625" style="489" customWidth="1"/>
    <col min="6168" max="6168" width="8.375" style="489" customWidth="1"/>
    <col min="6169" max="6400" width="13.375" style="489"/>
    <col min="6401" max="6401" width="4.625" style="489" customWidth="1"/>
    <col min="6402" max="6402" width="7.125" style="489" customWidth="1"/>
    <col min="6403" max="6403" width="12.125" style="489" customWidth="1"/>
    <col min="6404" max="6407" width="6.125" style="489" customWidth="1"/>
    <col min="6408" max="6408" width="8.375" style="489" customWidth="1"/>
    <col min="6409" max="6409" width="5.875" style="489" customWidth="1"/>
    <col min="6410" max="6410" width="9.625" style="489" customWidth="1"/>
    <col min="6411" max="6411" width="11.5" style="489" customWidth="1"/>
    <col min="6412" max="6413" width="8.375" style="489" customWidth="1"/>
    <col min="6414" max="6414" width="5.25" style="489" customWidth="1"/>
    <col min="6415" max="6415" width="6.875" style="489" customWidth="1"/>
    <col min="6416" max="6417" width="10.875" style="489" customWidth="1"/>
    <col min="6418" max="6419" width="7.75" style="489" customWidth="1"/>
    <col min="6420" max="6420" width="7.125" style="489" customWidth="1"/>
    <col min="6421" max="6422" width="8.375" style="489" customWidth="1"/>
    <col min="6423" max="6423" width="9.625" style="489" customWidth="1"/>
    <col min="6424" max="6424" width="8.375" style="489" customWidth="1"/>
    <col min="6425" max="6656" width="13.375" style="489"/>
    <col min="6657" max="6657" width="4.625" style="489" customWidth="1"/>
    <col min="6658" max="6658" width="7.125" style="489" customWidth="1"/>
    <col min="6659" max="6659" width="12.125" style="489" customWidth="1"/>
    <col min="6660" max="6663" width="6.125" style="489" customWidth="1"/>
    <col min="6664" max="6664" width="8.375" style="489" customWidth="1"/>
    <col min="6665" max="6665" width="5.875" style="489" customWidth="1"/>
    <col min="6666" max="6666" width="9.625" style="489" customWidth="1"/>
    <col min="6667" max="6667" width="11.5" style="489" customWidth="1"/>
    <col min="6668" max="6669" width="8.375" style="489" customWidth="1"/>
    <col min="6670" max="6670" width="5.25" style="489" customWidth="1"/>
    <col min="6671" max="6671" width="6.875" style="489" customWidth="1"/>
    <col min="6672" max="6673" width="10.875" style="489" customWidth="1"/>
    <col min="6674" max="6675" width="7.75" style="489" customWidth="1"/>
    <col min="6676" max="6676" width="7.125" style="489" customWidth="1"/>
    <col min="6677" max="6678" width="8.375" style="489" customWidth="1"/>
    <col min="6679" max="6679" width="9.625" style="489" customWidth="1"/>
    <col min="6680" max="6680" width="8.375" style="489" customWidth="1"/>
    <col min="6681" max="6912" width="13.375" style="489"/>
    <col min="6913" max="6913" width="4.625" style="489" customWidth="1"/>
    <col min="6914" max="6914" width="7.125" style="489" customWidth="1"/>
    <col min="6915" max="6915" width="12.125" style="489" customWidth="1"/>
    <col min="6916" max="6919" width="6.125" style="489" customWidth="1"/>
    <col min="6920" max="6920" width="8.375" style="489" customWidth="1"/>
    <col min="6921" max="6921" width="5.875" style="489" customWidth="1"/>
    <col min="6922" max="6922" width="9.625" style="489" customWidth="1"/>
    <col min="6923" max="6923" width="11.5" style="489" customWidth="1"/>
    <col min="6924" max="6925" width="8.375" style="489" customWidth="1"/>
    <col min="6926" max="6926" width="5.25" style="489" customWidth="1"/>
    <col min="6927" max="6927" width="6.875" style="489" customWidth="1"/>
    <col min="6928" max="6929" width="10.875" style="489" customWidth="1"/>
    <col min="6930" max="6931" width="7.75" style="489" customWidth="1"/>
    <col min="6932" max="6932" width="7.125" style="489" customWidth="1"/>
    <col min="6933" max="6934" width="8.375" style="489" customWidth="1"/>
    <col min="6935" max="6935" width="9.625" style="489" customWidth="1"/>
    <col min="6936" max="6936" width="8.375" style="489" customWidth="1"/>
    <col min="6937" max="7168" width="13.375" style="489"/>
    <col min="7169" max="7169" width="4.625" style="489" customWidth="1"/>
    <col min="7170" max="7170" width="7.125" style="489" customWidth="1"/>
    <col min="7171" max="7171" width="12.125" style="489" customWidth="1"/>
    <col min="7172" max="7175" width="6.125" style="489" customWidth="1"/>
    <col min="7176" max="7176" width="8.375" style="489" customWidth="1"/>
    <col min="7177" max="7177" width="5.875" style="489" customWidth="1"/>
    <col min="7178" max="7178" width="9.625" style="489" customWidth="1"/>
    <col min="7179" max="7179" width="11.5" style="489" customWidth="1"/>
    <col min="7180" max="7181" width="8.375" style="489" customWidth="1"/>
    <col min="7182" max="7182" width="5.25" style="489" customWidth="1"/>
    <col min="7183" max="7183" width="6.875" style="489" customWidth="1"/>
    <col min="7184" max="7185" width="10.875" style="489" customWidth="1"/>
    <col min="7186" max="7187" width="7.75" style="489" customWidth="1"/>
    <col min="7188" max="7188" width="7.125" style="489" customWidth="1"/>
    <col min="7189" max="7190" width="8.375" style="489" customWidth="1"/>
    <col min="7191" max="7191" width="9.625" style="489" customWidth="1"/>
    <col min="7192" max="7192" width="8.375" style="489" customWidth="1"/>
    <col min="7193" max="7424" width="13.375" style="489"/>
    <col min="7425" max="7425" width="4.625" style="489" customWidth="1"/>
    <col min="7426" max="7426" width="7.125" style="489" customWidth="1"/>
    <col min="7427" max="7427" width="12.125" style="489" customWidth="1"/>
    <col min="7428" max="7431" width="6.125" style="489" customWidth="1"/>
    <col min="7432" max="7432" width="8.375" style="489" customWidth="1"/>
    <col min="7433" max="7433" width="5.875" style="489" customWidth="1"/>
    <col min="7434" max="7434" width="9.625" style="489" customWidth="1"/>
    <col min="7435" max="7435" width="11.5" style="489" customWidth="1"/>
    <col min="7436" max="7437" width="8.375" style="489" customWidth="1"/>
    <col min="7438" max="7438" width="5.25" style="489" customWidth="1"/>
    <col min="7439" max="7439" width="6.875" style="489" customWidth="1"/>
    <col min="7440" max="7441" width="10.875" style="489" customWidth="1"/>
    <col min="7442" max="7443" width="7.75" style="489" customWidth="1"/>
    <col min="7444" max="7444" width="7.125" style="489" customWidth="1"/>
    <col min="7445" max="7446" width="8.375" style="489" customWidth="1"/>
    <col min="7447" max="7447" width="9.625" style="489" customWidth="1"/>
    <col min="7448" max="7448" width="8.375" style="489" customWidth="1"/>
    <col min="7449" max="7680" width="13.375" style="489"/>
    <col min="7681" max="7681" width="4.625" style="489" customWidth="1"/>
    <col min="7682" max="7682" width="7.125" style="489" customWidth="1"/>
    <col min="7683" max="7683" width="12.125" style="489" customWidth="1"/>
    <col min="7684" max="7687" width="6.125" style="489" customWidth="1"/>
    <col min="7688" max="7688" width="8.375" style="489" customWidth="1"/>
    <col min="7689" max="7689" width="5.875" style="489" customWidth="1"/>
    <col min="7690" max="7690" width="9.625" style="489" customWidth="1"/>
    <col min="7691" max="7691" width="11.5" style="489" customWidth="1"/>
    <col min="7692" max="7693" width="8.375" style="489" customWidth="1"/>
    <col min="7694" max="7694" width="5.25" style="489" customWidth="1"/>
    <col min="7695" max="7695" width="6.875" style="489" customWidth="1"/>
    <col min="7696" max="7697" width="10.875" style="489" customWidth="1"/>
    <col min="7698" max="7699" width="7.75" style="489" customWidth="1"/>
    <col min="7700" max="7700" width="7.125" style="489" customWidth="1"/>
    <col min="7701" max="7702" width="8.375" style="489" customWidth="1"/>
    <col min="7703" max="7703" width="9.625" style="489" customWidth="1"/>
    <col min="7704" max="7704" width="8.375" style="489" customWidth="1"/>
    <col min="7705" max="7936" width="13.375" style="489"/>
    <col min="7937" max="7937" width="4.625" style="489" customWidth="1"/>
    <col min="7938" max="7938" width="7.125" style="489" customWidth="1"/>
    <col min="7939" max="7939" width="12.125" style="489" customWidth="1"/>
    <col min="7940" max="7943" width="6.125" style="489" customWidth="1"/>
    <col min="7944" max="7944" width="8.375" style="489" customWidth="1"/>
    <col min="7945" max="7945" width="5.875" style="489" customWidth="1"/>
    <col min="7946" max="7946" width="9.625" style="489" customWidth="1"/>
    <col min="7947" max="7947" width="11.5" style="489" customWidth="1"/>
    <col min="7948" max="7949" width="8.375" style="489" customWidth="1"/>
    <col min="7950" max="7950" width="5.25" style="489" customWidth="1"/>
    <col min="7951" max="7951" width="6.875" style="489" customWidth="1"/>
    <col min="7952" max="7953" width="10.875" style="489" customWidth="1"/>
    <col min="7954" max="7955" width="7.75" style="489" customWidth="1"/>
    <col min="7956" max="7956" width="7.125" style="489" customWidth="1"/>
    <col min="7957" max="7958" width="8.375" style="489" customWidth="1"/>
    <col min="7959" max="7959" width="9.625" style="489" customWidth="1"/>
    <col min="7960" max="7960" width="8.375" style="489" customWidth="1"/>
    <col min="7961" max="8192" width="13.375" style="489"/>
    <col min="8193" max="8193" width="4.625" style="489" customWidth="1"/>
    <col min="8194" max="8194" width="7.125" style="489" customWidth="1"/>
    <col min="8195" max="8195" width="12.125" style="489" customWidth="1"/>
    <col min="8196" max="8199" width="6.125" style="489" customWidth="1"/>
    <col min="8200" max="8200" width="8.375" style="489" customWidth="1"/>
    <col min="8201" max="8201" width="5.875" style="489" customWidth="1"/>
    <col min="8202" max="8202" width="9.625" style="489" customWidth="1"/>
    <col min="8203" max="8203" width="11.5" style="489" customWidth="1"/>
    <col min="8204" max="8205" width="8.375" style="489" customWidth="1"/>
    <col min="8206" max="8206" width="5.25" style="489" customWidth="1"/>
    <col min="8207" max="8207" width="6.875" style="489" customWidth="1"/>
    <col min="8208" max="8209" width="10.875" style="489" customWidth="1"/>
    <col min="8210" max="8211" width="7.75" style="489" customWidth="1"/>
    <col min="8212" max="8212" width="7.125" style="489" customWidth="1"/>
    <col min="8213" max="8214" width="8.375" style="489" customWidth="1"/>
    <col min="8215" max="8215" width="9.625" style="489" customWidth="1"/>
    <col min="8216" max="8216" width="8.375" style="489" customWidth="1"/>
    <col min="8217" max="8448" width="13.375" style="489"/>
    <col min="8449" max="8449" width="4.625" style="489" customWidth="1"/>
    <col min="8450" max="8450" width="7.125" style="489" customWidth="1"/>
    <col min="8451" max="8451" width="12.125" style="489" customWidth="1"/>
    <col min="8452" max="8455" width="6.125" style="489" customWidth="1"/>
    <col min="8456" max="8456" width="8.375" style="489" customWidth="1"/>
    <col min="8457" max="8457" width="5.875" style="489" customWidth="1"/>
    <col min="8458" max="8458" width="9.625" style="489" customWidth="1"/>
    <col min="8459" max="8459" width="11.5" style="489" customWidth="1"/>
    <col min="8460" max="8461" width="8.375" style="489" customWidth="1"/>
    <col min="8462" max="8462" width="5.25" style="489" customWidth="1"/>
    <col min="8463" max="8463" width="6.875" style="489" customWidth="1"/>
    <col min="8464" max="8465" width="10.875" style="489" customWidth="1"/>
    <col min="8466" max="8467" width="7.75" style="489" customWidth="1"/>
    <col min="8468" max="8468" width="7.125" style="489" customWidth="1"/>
    <col min="8469" max="8470" width="8.375" style="489" customWidth="1"/>
    <col min="8471" max="8471" width="9.625" style="489" customWidth="1"/>
    <col min="8472" max="8472" width="8.375" style="489" customWidth="1"/>
    <col min="8473" max="8704" width="13.375" style="489"/>
    <col min="8705" max="8705" width="4.625" style="489" customWidth="1"/>
    <col min="8706" max="8706" width="7.125" style="489" customWidth="1"/>
    <col min="8707" max="8707" width="12.125" style="489" customWidth="1"/>
    <col min="8708" max="8711" width="6.125" style="489" customWidth="1"/>
    <col min="8712" max="8712" width="8.375" style="489" customWidth="1"/>
    <col min="8713" max="8713" width="5.875" style="489" customWidth="1"/>
    <col min="8714" max="8714" width="9.625" style="489" customWidth="1"/>
    <col min="8715" max="8715" width="11.5" style="489" customWidth="1"/>
    <col min="8716" max="8717" width="8.375" style="489" customWidth="1"/>
    <col min="8718" max="8718" width="5.25" style="489" customWidth="1"/>
    <col min="8719" max="8719" width="6.875" style="489" customWidth="1"/>
    <col min="8720" max="8721" width="10.875" style="489" customWidth="1"/>
    <col min="8722" max="8723" width="7.75" style="489" customWidth="1"/>
    <col min="8724" max="8724" width="7.125" style="489" customWidth="1"/>
    <col min="8725" max="8726" width="8.375" style="489" customWidth="1"/>
    <col min="8727" max="8727" width="9.625" style="489" customWidth="1"/>
    <col min="8728" max="8728" width="8.375" style="489" customWidth="1"/>
    <col min="8729" max="8960" width="13.375" style="489"/>
    <col min="8961" max="8961" width="4.625" style="489" customWidth="1"/>
    <col min="8962" max="8962" width="7.125" style="489" customWidth="1"/>
    <col min="8963" max="8963" width="12.125" style="489" customWidth="1"/>
    <col min="8964" max="8967" width="6.125" style="489" customWidth="1"/>
    <col min="8968" max="8968" width="8.375" style="489" customWidth="1"/>
    <col min="8969" max="8969" width="5.875" style="489" customWidth="1"/>
    <col min="8970" max="8970" width="9.625" style="489" customWidth="1"/>
    <col min="8971" max="8971" width="11.5" style="489" customWidth="1"/>
    <col min="8972" max="8973" width="8.375" style="489" customWidth="1"/>
    <col min="8974" max="8974" width="5.25" style="489" customWidth="1"/>
    <col min="8975" max="8975" width="6.875" style="489" customWidth="1"/>
    <col min="8976" max="8977" width="10.875" style="489" customWidth="1"/>
    <col min="8978" max="8979" width="7.75" style="489" customWidth="1"/>
    <col min="8980" max="8980" width="7.125" style="489" customWidth="1"/>
    <col min="8981" max="8982" width="8.375" style="489" customWidth="1"/>
    <col min="8983" max="8983" width="9.625" style="489" customWidth="1"/>
    <col min="8984" max="8984" width="8.375" style="489" customWidth="1"/>
    <col min="8985" max="9216" width="13.375" style="489"/>
    <col min="9217" max="9217" width="4.625" style="489" customWidth="1"/>
    <col min="9218" max="9218" width="7.125" style="489" customWidth="1"/>
    <col min="9219" max="9219" width="12.125" style="489" customWidth="1"/>
    <col min="9220" max="9223" width="6.125" style="489" customWidth="1"/>
    <col min="9224" max="9224" width="8.375" style="489" customWidth="1"/>
    <col min="9225" max="9225" width="5.875" style="489" customWidth="1"/>
    <col min="9226" max="9226" width="9.625" style="489" customWidth="1"/>
    <col min="9227" max="9227" width="11.5" style="489" customWidth="1"/>
    <col min="9228" max="9229" width="8.375" style="489" customWidth="1"/>
    <col min="9230" max="9230" width="5.25" style="489" customWidth="1"/>
    <col min="9231" max="9231" width="6.875" style="489" customWidth="1"/>
    <col min="9232" max="9233" width="10.875" style="489" customWidth="1"/>
    <col min="9234" max="9235" width="7.75" style="489" customWidth="1"/>
    <col min="9236" max="9236" width="7.125" style="489" customWidth="1"/>
    <col min="9237" max="9238" width="8.375" style="489" customWidth="1"/>
    <col min="9239" max="9239" width="9.625" style="489" customWidth="1"/>
    <col min="9240" max="9240" width="8.375" style="489" customWidth="1"/>
    <col min="9241" max="9472" width="13.375" style="489"/>
    <col min="9473" max="9473" width="4.625" style="489" customWidth="1"/>
    <col min="9474" max="9474" width="7.125" style="489" customWidth="1"/>
    <col min="9475" max="9475" width="12.125" style="489" customWidth="1"/>
    <col min="9476" max="9479" width="6.125" style="489" customWidth="1"/>
    <col min="9480" max="9480" width="8.375" style="489" customWidth="1"/>
    <col min="9481" max="9481" width="5.875" style="489" customWidth="1"/>
    <col min="9482" max="9482" width="9.625" style="489" customWidth="1"/>
    <col min="9483" max="9483" width="11.5" style="489" customWidth="1"/>
    <col min="9484" max="9485" width="8.375" style="489" customWidth="1"/>
    <col min="9486" max="9486" width="5.25" style="489" customWidth="1"/>
    <col min="9487" max="9487" width="6.875" style="489" customWidth="1"/>
    <col min="9488" max="9489" width="10.875" style="489" customWidth="1"/>
    <col min="9490" max="9491" width="7.75" style="489" customWidth="1"/>
    <col min="9492" max="9492" width="7.125" style="489" customWidth="1"/>
    <col min="9493" max="9494" width="8.375" style="489" customWidth="1"/>
    <col min="9495" max="9495" width="9.625" style="489" customWidth="1"/>
    <col min="9496" max="9496" width="8.375" style="489" customWidth="1"/>
    <col min="9497" max="9728" width="13.375" style="489"/>
    <col min="9729" max="9729" width="4.625" style="489" customWidth="1"/>
    <col min="9730" max="9730" width="7.125" style="489" customWidth="1"/>
    <col min="9731" max="9731" width="12.125" style="489" customWidth="1"/>
    <col min="9732" max="9735" width="6.125" style="489" customWidth="1"/>
    <col min="9736" max="9736" width="8.375" style="489" customWidth="1"/>
    <col min="9737" max="9737" width="5.875" style="489" customWidth="1"/>
    <col min="9738" max="9738" width="9.625" style="489" customWidth="1"/>
    <col min="9739" max="9739" width="11.5" style="489" customWidth="1"/>
    <col min="9740" max="9741" width="8.375" style="489" customWidth="1"/>
    <col min="9742" max="9742" width="5.25" style="489" customWidth="1"/>
    <col min="9743" max="9743" width="6.875" style="489" customWidth="1"/>
    <col min="9744" max="9745" width="10.875" style="489" customWidth="1"/>
    <col min="9746" max="9747" width="7.75" style="489" customWidth="1"/>
    <col min="9748" max="9748" width="7.125" style="489" customWidth="1"/>
    <col min="9749" max="9750" width="8.375" style="489" customWidth="1"/>
    <col min="9751" max="9751" width="9.625" style="489" customWidth="1"/>
    <col min="9752" max="9752" width="8.375" style="489" customWidth="1"/>
    <col min="9753" max="9984" width="13.375" style="489"/>
    <col min="9985" max="9985" width="4.625" style="489" customWidth="1"/>
    <col min="9986" max="9986" width="7.125" style="489" customWidth="1"/>
    <col min="9987" max="9987" width="12.125" style="489" customWidth="1"/>
    <col min="9988" max="9991" width="6.125" style="489" customWidth="1"/>
    <col min="9992" max="9992" width="8.375" style="489" customWidth="1"/>
    <col min="9993" max="9993" width="5.875" style="489" customWidth="1"/>
    <col min="9994" max="9994" width="9.625" style="489" customWidth="1"/>
    <col min="9995" max="9995" width="11.5" style="489" customWidth="1"/>
    <col min="9996" max="9997" width="8.375" style="489" customWidth="1"/>
    <col min="9998" max="9998" width="5.25" style="489" customWidth="1"/>
    <col min="9999" max="9999" width="6.875" style="489" customWidth="1"/>
    <col min="10000" max="10001" width="10.875" style="489" customWidth="1"/>
    <col min="10002" max="10003" width="7.75" style="489" customWidth="1"/>
    <col min="10004" max="10004" width="7.125" style="489" customWidth="1"/>
    <col min="10005" max="10006" width="8.375" style="489" customWidth="1"/>
    <col min="10007" max="10007" width="9.625" style="489" customWidth="1"/>
    <col min="10008" max="10008" width="8.375" style="489" customWidth="1"/>
    <col min="10009" max="10240" width="13.375" style="489"/>
    <col min="10241" max="10241" width="4.625" style="489" customWidth="1"/>
    <col min="10242" max="10242" width="7.125" style="489" customWidth="1"/>
    <col min="10243" max="10243" width="12.125" style="489" customWidth="1"/>
    <col min="10244" max="10247" width="6.125" style="489" customWidth="1"/>
    <col min="10248" max="10248" width="8.375" style="489" customWidth="1"/>
    <col min="10249" max="10249" width="5.875" style="489" customWidth="1"/>
    <col min="10250" max="10250" width="9.625" style="489" customWidth="1"/>
    <col min="10251" max="10251" width="11.5" style="489" customWidth="1"/>
    <col min="10252" max="10253" width="8.375" style="489" customWidth="1"/>
    <col min="10254" max="10254" width="5.25" style="489" customWidth="1"/>
    <col min="10255" max="10255" width="6.875" style="489" customWidth="1"/>
    <col min="10256" max="10257" width="10.875" style="489" customWidth="1"/>
    <col min="10258" max="10259" width="7.75" style="489" customWidth="1"/>
    <col min="10260" max="10260" width="7.125" style="489" customWidth="1"/>
    <col min="10261" max="10262" width="8.375" style="489" customWidth="1"/>
    <col min="10263" max="10263" width="9.625" style="489" customWidth="1"/>
    <col min="10264" max="10264" width="8.375" style="489" customWidth="1"/>
    <col min="10265" max="10496" width="13.375" style="489"/>
    <col min="10497" max="10497" width="4.625" style="489" customWidth="1"/>
    <col min="10498" max="10498" width="7.125" style="489" customWidth="1"/>
    <col min="10499" max="10499" width="12.125" style="489" customWidth="1"/>
    <col min="10500" max="10503" width="6.125" style="489" customWidth="1"/>
    <col min="10504" max="10504" width="8.375" style="489" customWidth="1"/>
    <col min="10505" max="10505" width="5.875" style="489" customWidth="1"/>
    <col min="10506" max="10506" width="9.625" style="489" customWidth="1"/>
    <col min="10507" max="10507" width="11.5" style="489" customWidth="1"/>
    <col min="10508" max="10509" width="8.375" style="489" customWidth="1"/>
    <col min="10510" max="10510" width="5.25" style="489" customWidth="1"/>
    <col min="10511" max="10511" width="6.875" style="489" customWidth="1"/>
    <col min="10512" max="10513" width="10.875" style="489" customWidth="1"/>
    <col min="10514" max="10515" width="7.75" style="489" customWidth="1"/>
    <col min="10516" max="10516" width="7.125" style="489" customWidth="1"/>
    <col min="10517" max="10518" width="8.375" style="489" customWidth="1"/>
    <col min="10519" max="10519" width="9.625" style="489" customWidth="1"/>
    <col min="10520" max="10520" width="8.375" style="489" customWidth="1"/>
    <col min="10521" max="10752" width="13.375" style="489"/>
    <col min="10753" max="10753" width="4.625" style="489" customWidth="1"/>
    <col min="10754" max="10754" width="7.125" style="489" customWidth="1"/>
    <col min="10755" max="10755" width="12.125" style="489" customWidth="1"/>
    <col min="10756" max="10759" width="6.125" style="489" customWidth="1"/>
    <col min="10760" max="10760" width="8.375" style="489" customWidth="1"/>
    <col min="10761" max="10761" width="5.875" style="489" customWidth="1"/>
    <col min="10762" max="10762" width="9.625" style="489" customWidth="1"/>
    <col min="10763" max="10763" width="11.5" style="489" customWidth="1"/>
    <col min="10764" max="10765" width="8.375" style="489" customWidth="1"/>
    <col min="10766" max="10766" width="5.25" style="489" customWidth="1"/>
    <col min="10767" max="10767" width="6.875" style="489" customWidth="1"/>
    <col min="10768" max="10769" width="10.875" style="489" customWidth="1"/>
    <col min="10770" max="10771" width="7.75" style="489" customWidth="1"/>
    <col min="10772" max="10772" width="7.125" style="489" customWidth="1"/>
    <col min="10773" max="10774" width="8.375" style="489" customWidth="1"/>
    <col min="10775" max="10775" width="9.625" style="489" customWidth="1"/>
    <col min="10776" max="10776" width="8.375" style="489" customWidth="1"/>
    <col min="10777" max="11008" width="13.375" style="489"/>
    <col min="11009" max="11009" width="4.625" style="489" customWidth="1"/>
    <col min="11010" max="11010" width="7.125" style="489" customWidth="1"/>
    <col min="11011" max="11011" width="12.125" style="489" customWidth="1"/>
    <col min="11012" max="11015" width="6.125" style="489" customWidth="1"/>
    <col min="11016" max="11016" width="8.375" style="489" customWidth="1"/>
    <col min="11017" max="11017" width="5.875" style="489" customWidth="1"/>
    <col min="11018" max="11018" width="9.625" style="489" customWidth="1"/>
    <col min="11019" max="11019" width="11.5" style="489" customWidth="1"/>
    <col min="11020" max="11021" width="8.375" style="489" customWidth="1"/>
    <col min="11022" max="11022" width="5.25" style="489" customWidth="1"/>
    <col min="11023" max="11023" width="6.875" style="489" customWidth="1"/>
    <col min="11024" max="11025" width="10.875" style="489" customWidth="1"/>
    <col min="11026" max="11027" width="7.75" style="489" customWidth="1"/>
    <col min="11028" max="11028" width="7.125" style="489" customWidth="1"/>
    <col min="11029" max="11030" width="8.375" style="489" customWidth="1"/>
    <col min="11031" max="11031" width="9.625" style="489" customWidth="1"/>
    <col min="11032" max="11032" width="8.375" style="489" customWidth="1"/>
    <col min="11033" max="11264" width="13.375" style="489"/>
    <col min="11265" max="11265" width="4.625" style="489" customWidth="1"/>
    <col min="11266" max="11266" width="7.125" style="489" customWidth="1"/>
    <col min="11267" max="11267" width="12.125" style="489" customWidth="1"/>
    <col min="11268" max="11271" width="6.125" style="489" customWidth="1"/>
    <col min="11272" max="11272" width="8.375" style="489" customWidth="1"/>
    <col min="11273" max="11273" width="5.875" style="489" customWidth="1"/>
    <col min="11274" max="11274" width="9.625" style="489" customWidth="1"/>
    <col min="11275" max="11275" width="11.5" style="489" customWidth="1"/>
    <col min="11276" max="11277" width="8.375" style="489" customWidth="1"/>
    <col min="11278" max="11278" width="5.25" style="489" customWidth="1"/>
    <col min="11279" max="11279" width="6.875" style="489" customWidth="1"/>
    <col min="11280" max="11281" width="10.875" style="489" customWidth="1"/>
    <col min="11282" max="11283" width="7.75" style="489" customWidth="1"/>
    <col min="11284" max="11284" width="7.125" style="489" customWidth="1"/>
    <col min="11285" max="11286" width="8.375" style="489" customWidth="1"/>
    <col min="11287" max="11287" width="9.625" style="489" customWidth="1"/>
    <col min="11288" max="11288" width="8.375" style="489" customWidth="1"/>
    <col min="11289" max="11520" width="13.375" style="489"/>
    <col min="11521" max="11521" width="4.625" style="489" customWidth="1"/>
    <col min="11522" max="11522" width="7.125" style="489" customWidth="1"/>
    <col min="11523" max="11523" width="12.125" style="489" customWidth="1"/>
    <col min="11524" max="11527" width="6.125" style="489" customWidth="1"/>
    <col min="11528" max="11528" width="8.375" style="489" customWidth="1"/>
    <col min="11529" max="11529" width="5.875" style="489" customWidth="1"/>
    <col min="11530" max="11530" width="9.625" style="489" customWidth="1"/>
    <col min="11531" max="11531" width="11.5" style="489" customWidth="1"/>
    <col min="11532" max="11533" width="8.375" style="489" customWidth="1"/>
    <col min="11534" max="11534" width="5.25" style="489" customWidth="1"/>
    <col min="11535" max="11535" width="6.875" style="489" customWidth="1"/>
    <col min="11536" max="11537" width="10.875" style="489" customWidth="1"/>
    <col min="11538" max="11539" width="7.75" style="489" customWidth="1"/>
    <col min="11540" max="11540" width="7.125" style="489" customWidth="1"/>
    <col min="11541" max="11542" width="8.375" style="489" customWidth="1"/>
    <col min="11543" max="11543" width="9.625" style="489" customWidth="1"/>
    <col min="11544" max="11544" width="8.375" style="489" customWidth="1"/>
    <col min="11545" max="11776" width="13.375" style="489"/>
    <col min="11777" max="11777" width="4.625" style="489" customWidth="1"/>
    <col min="11778" max="11778" width="7.125" style="489" customWidth="1"/>
    <col min="11779" max="11779" width="12.125" style="489" customWidth="1"/>
    <col min="11780" max="11783" width="6.125" style="489" customWidth="1"/>
    <col min="11784" max="11784" width="8.375" style="489" customWidth="1"/>
    <col min="11785" max="11785" width="5.875" style="489" customWidth="1"/>
    <col min="11786" max="11786" width="9.625" style="489" customWidth="1"/>
    <col min="11787" max="11787" width="11.5" style="489" customWidth="1"/>
    <col min="11788" max="11789" width="8.375" style="489" customWidth="1"/>
    <col min="11790" max="11790" width="5.25" style="489" customWidth="1"/>
    <col min="11791" max="11791" width="6.875" style="489" customWidth="1"/>
    <col min="11792" max="11793" width="10.875" style="489" customWidth="1"/>
    <col min="11794" max="11795" width="7.75" style="489" customWidth="1"/>
    <col min="11796" max="11796" width="7.125" style="489" customWidth="1"/>
    <col min="11797" max="11798" width="8.375" style="489" customWidth="1"/>
    <col min="11799" max="11799" width="9.625" style="489" customWidth="1"/>
    <col min="11800" max="11800" width="8.375" style="489" customWidth="1"/>
    <col min="11801" max="12032" width="13.375" style="489"/>
    <col min="12033" max="12033" width="4.625" style="489" customWidth="1"/>
    <col min="12034" max="12034" width="7.125" style="489" customWidth="1"/>
    <col min="12035" max="12035" width="12.125" style="489" customWidth="1"/>
    <col min="12036" max="12039" width="6.125" style="489" customWidth="1"/>
    <col min="12040" max="12040" width="8.375" style="489" customWidth="1"/>
    <col min="12041" max="12041" width="5.875" style="489" customWidth="1"/>
    <col min="12042" max="12042" width="9.625" style="489" customWidth="1"/>
    <col min="12043" max="12043" width="11.5" style="489" customWidth="1"/>
    <col min="12044" max="12045" width="8.375" style="489" customWidth="1"/>
    <col min="12046" max="12046" width="5.25" style="489" customWidth="1"/>
    <col min="12047" max="12047" width="6.875" style="489" customWidth="1"/>
    <col min="12048" max="12049" width="10.875" style="489" customWidth="1"/>
    <col min="12050" max="12051" width="7.75" style="489" customWidth="1"/>
    <col min="12052" max="12052" width="7.125" style="489" customWidth="1"/>
    <col min="12053" max="12054" width="8.375" style="489" customWidth="1"/>
    <col min="12055" max="12055" width="9.625" style="489" customWidth="1"/>
    <col min="12056" max="12056" width="8.375" style="489" customWidth="1"/>
    <col min="12057" max="12288" width="13.375" style="489"/>
    <col min="12289" max="12289" width="4.625" style="489" customWidth="1"/>
    <col min="12290" max="12290" width="7.125" style="489" customWidth="1"/>
    <col min="12291" max="12291" width="12.125" style="489" customWidth="1"/>
    <col min="12292" max="12295" width="6.125" style="489" customWidth="1"/>
    <col min="12296" max="12296" width="8.375" style="489" customWidth="1"/>
    <col min="12297" max="12297" width="5.875" style="489" customWidth="1"/>
    <col min="12298" max="12298" width="9.625" style="489" customWidth="1"/>
    <col min="12299" max="12299" width="11.5" style="489" customWidth="1"/>
    <col min="12300" max="12301" width="8.375" style="489" customWidth="1"/>
    <col min="12302" max="12302" width="5.25" style="489" customWidth="1"/>
    <col min="12303" max="12303" width="6.875" style="489" customWidth="1"/>
    <col min="12304" max="12305" width="10.875" style="489" customWidth="1"/>
    <col min="12306" max="12307" width="7.75" style="489" customWidth="1"/>
    <col min="12308" max="12308" width="7.125" style="489" customWidth="1"/>
    <col min="12309" max="12310" width="8.375" style="489" customWidth="1"/>
    <col min="12311" max="12311" width="9.625" style="489" customWidth="1"/>
    <col min="12312" max="12312" width="8.375" style="489" customWidth="1"/>
    <col min="12313" max="12544" width="13.375" style="489"/>
    <col min="12545" max="12545" width="4.625" style="489" customWidth="1"/>
    <col min="12546" max="12546" width="7.125" style="489" customWidth="1"/>
    <col min="12547" max="12547" width="12.125" style="489" customWidth="1"/>
    <col min="12548" max="12551" width="6.125" style="489" customWidth="1"/>
    <col min="12552" max="12552" width="8.375" style="489" customWidth="1"/>
    <col min="12553" max="12553" width="5.875" style="489" customWidth="1"/>
    <col min="12554" max="12554" width="9.625" style="489" customWidth="1"/>
    <col min="12555" max="12555" width="11.5" style="489" customWidth="1"/>
    <col min="12556" max="12557" width="8.375" style="489" customWidth="1"/>
    <col min="12558" max="12558" width="5.25" style="489" customWidth="1"/>
    <col min="12559" max="12559" width="6.875" style="489" customWidth="1"/>
    <col min="12560" max="12561" width="10.875" style="489" customWidth="1"/>
    <col min="12562" max="12563" width="7.75" style="489" customWidth="1"/>
    <col min="12564" max="12564" width="7.125" style="489" customWidth="1"/>
    <col min="12565" max="12566" width="8.375" style="489" customWidth="1"/>
    <col min="12567" max="12567" width="9.625" style="489" customWidth="1"/>
    <col min="12568" max="12568" width="8.375" style="489" customWidth="1"/>
    <col min="12569" max="12800" width="13.375" style="489"/>
    <col min="12801" max="12801" width="4.625" style="489" customWidth="1"/>
    <col min="12802" max="12802" width="7.125" style="489" customWidth="1"/>
    <col min="12803" max="12803" width="12.125" style="489" customWidth="1"/>
    <col min="12804" max="12807" width="6.125" style="489" customWidth="1"/>
    <col min="12808" max="12808" width="8.375" style="489" customWidth="1"/>
    <col min="12809" max="12809" width="5.875" style="489" customWidth="1"/>
    <col min="12810" max="12810" width="9.625" style="489" customWidth="1"/>
    <col min="12811" max="12811" width="11.5" style="489" customWidth="1"/>
    <col min="12812" max="12813" width="8.375" style="489" customWidth="1"/>
    <col min="12814" max="12814" width="5.25" style="489" customWidth="1"/>
    <col min="12815" max="12815" width="6.875" style="489" customWidth="1"/>
    <col min="12816" max="12817" width="10.875" style="489" customWidth="1"/>
    <col min="12818" max="12819" width="7.75" style="489" customWidth="1"/>
    <col min="12820" max="12820" width="7.125" style="489" customWidth="1"/>
    <col min="12821" max="12822" width="8.375" style="489" customWidth="1"/>
    <col min="12823" max="12823" width="9.625" style="489" customWidth="1"/>
    <col min="12824" max="12824" width="8.375" style="489" customWidth="1"/>
    <col min="12825" max="13056" width="13.375" style="489"/>
    <col min="13057" max="13057" width="4.625" style="489" customWidth="1"/>
    <col min="13058" max="13058" width="7.125" style="489" customWidth="1"/>
    <col min="13059" max="13059" width="12.125" style="489" customWidth="1"/>
    <col min="13060" max="13063" width="6.125" style="489" customWidth="1"/>
    <col min="13064" max="13064" width="8.375" style="489" customWidth="1"/>
    <col min="13065" max="13065" width="5.875" style="489" customWidth="1"/>
    <col min="13066" max="13066" width="9.625" style="489" customWidth="1"/>
    <col min="13067" max="13067" width="11.5" style="489" customWidth="1"/>
    <col min="13068" max="13069" width="8.375" style="489" customWidth="1"/>
    <col min="13070" max="13070" width="5.25" style="489" customWidth="1"/>
    <col min="13071" max="13071" width="6.875" style="489" customWidth="1"/>
    <col min="13072" max="13073" width="10.875" style="489" customWidth="1"/>
    <col min="13074" max="13075" width="7.75" style="489" customWidth="1"/>
    <col min="13076" max="13076" width="7.125" style="489" customWidth="1"/>
    <col min="13077" max="13078" width="8.375" style="489" customWidth="1"/>
    <col min="13079" max="13079" width="9.625" style="489" customWidth="1"/>
    <col min="13080" max="13080" width="8.375" style="489" customWidth="1"/>
    <col min="13081" max="13312" width="13.375" style="489"/>
    <col min="13313" max="13313" width="4.625" style="489" customWidth="1"/>
    <col min="13314" max="13314" width="7.125" style="489" customWidth="1"/>
    <col min="13315" max="13315" width="12.125" style="489" customWidth="1"/>
    <col min="13316" max="13319" width="6.125" style="489" customWidth="1"/>
    <col min="13320" max="13320" width="8.375" style="489" customWidth="1"/>
    <col min="13321" max="13321" width="5.875" style="489" customWidth="1"/>
    <col min="13322" max="13322" width="9.625" style="489" customWidth="1"/>
    <col min="13323" max="13323" width="11.5" style="489" customWidth="1"/>
    <col min="13324" max="13325" width="8.375" style="489" customWidth="1"/>
    <col min="13326" max="13326" width="5.25" style="489" customWidth="1"/>
    <col min="13327" max="13327" width="6.875" style="489" customWidth="1"/>
    <col min="13328" max="13329" width="10.875" style="489" customWidth="1"/>
    <col min="13330" max="13331" width="7.75" style="489" customWidth="1"/>
    <col min="13332" max="13332" width="7.125" style="489" customWidth="1"/>
    <col min="13333" max="13334" width="8.375" style="489" customWidth="1"/>
    <col min="13335" max="13335" width="9.625" style="489" customWidth="1"/>
    <col min="13336" max="13336" width="8.375" style="489" customWidth="1"/>
    <col min="13337" max="13568" width="13.375" style="489"/>
    <col min="13569" max="13569" width="4.625" style="489" customWidth="1"/>
    <col min="13570" max="13570" width="7.125" style="489" customWidth="1"/>
    <col min="13571" max="13571" width="12.125" style="489" customWidth="1"/>
    <col min="13572" max="13575" width="6.125" style="489" customWidth="1"/>
    <col min="13576" max="13576" width="8.375" style="489" customWidth="1"/>
    <col min="13577" max="13577" width="5.875" style="489" customWidth="1"/>
    <col min="13578" max="13578" width="9.625" style="489" customWidth="1"/>
    <col min="13579" max="13579" width="11.5" style="489" customWidth="1"/>
    <col min="13580" max="13581" width="8.375" style="489" customWidth="1"/>
    <col min="13582" max="13582" width="5.25" style="489" customWidth="1"/>
    <col min="13583" max="13583" width="6.875" style="489" customWidth="1"/>
    <col min="13584" max="13585" width="10.875" style="489" customWidth="1"/>
    <col min="13586" max="13587" width="7.75" style="489" customWidth="1"/>
    <col min="13588" max="13588" width="7.125" style="489" customWidth="1"/>
    <col min="13589" max="13590" width="8.375" style="489" customWidth="1"/>
    <col min="13591" max="13591" width="9.625" style="489" customWidth="1"/>
    <col min="13592" max="13592" width="8.375" style="489" customWidth="1"/>
    <col min="13593" max="13824" width="13.375" style="489"/>
    <col min="13825" max="13825" width="4.625" style="489" customWidth="1"/>
    <col min="13826" max="13826" width="7.125" style="489" customWidth="1"/>
    <col min="13827" max="13827" width="12.125" style="489" customWidth="1"/>
    <col min="13828" max="13831" width="6.125" style="489" customWidth="1"/>
    <col min="13832" max="13832" width="8.375" style="489" customWidth="1"/>
    <col min="13833" max="13833" width="5.875" style="489" customWidth="1"/>
    <col min="13834" max="13834" width="9.625" style="489" customWidth="1"/>
    <col min="13835" max="13835" width="11.5" style="489" customWidth="1"/>
    <col min="13836" max="13837" width="8.375" style="489" customWidth="1"/>
    <col min="13838" max="13838" width="5.25" style="489" customWidth="1"/>
    <col min="13839" max="13839" width="6.875" style="489" customWidth="1"/>
    <col min="13840" max="13841" width="10.875" style="489" customWidth="1"/>
    <col min="13842" max="13843" width="7.75" style="489" customWidth="1"/>
    <col min="13844" max="13844" width="7.125" style="489" customWidth="1"/>
    <col min="13845" max="13846" width="8.375" style="489" customWidth="1"/>
    <col min="13847" max="13847" width="9.625" style="489" customWidth="1"/>
    <col min="13848" max="13848" width="8.375" style="489" customWidth="1"/>
    <col min="13849" max="14080" width="13.375" style="489"/>
    <col min="14081" max="14081" width="4.625" style="489" customWidth="1"/>
    <col min="14082" max="14082" width="7.125" style="489" customWidth="1"/>
    <col min="14083" max="14083" width="12.125" style="489" customWidth="1"/>
    <col min="14084" max="14087" width="6.125" style="489" customWidth="1"/>
    <col min="14088" max="14088" width="8.375" style="489" customWidth="1"/>
    <col min="14089" max="14089" width="5.875" style="489" customWidth="1"/>
    <col min="14090" max="14090" width="9.625" style="489" customWidth="1"/>
    <col min="14091" max="14091" width="11.5" style="489" customWidth="1"/>
    <col min="14092" max="14093" width="8.375" style="489" customWidth="1"/>
    <col min="14094" max="14094" width="5.25" style="489" customWidth="1"/>
    <col min="14095" max="14095" width="6.875" style="489" customWidth="1"/>
    <col min="14096" max="14097" width="10.875" style="489" customWidth="1"/>
    <col min="14098" max="14099" width="7.75" style="489" customWidth="1"/>
    <col min="14100" max="14100" width="7.125" style="489" customWidth="1"/>
    <col min="14101" max="14102" width="8.375" style="489" customWidth="1"/>
    <col min="14103" max="14103" width="9.625" style="489" customWidth="1"/>
    <col min="14104" max="14104" width="8.375" style="489" customWidth="1"/>
    <col min="14105" max="14336" width="13.375" style="489"/>
    <col min="14337" max="14337" width="4.625" style="489" customWidth="1"/>
    <col min="14338" max="14338" width="7.125" style="489" customWidth="1"/>
    <col min="14339" max="14339" width="12.125" style="489" customWidth="1"/>
    <col min="14340" max="14343" width="6.125" style="489" customWidth="1"/>
    <col min="14344" max="14344" width="8.375" style="489" customWidth="1"/>
    <col min="14345" max="14345" width="5.875" style="489" customWidth="1"/>
    <col min="14346" max="14346" width="9.625" style="489" customWidth="1"/>
    <col min="14347" max="14347" width="11.5" style="489" customWidth="1"/>
    <col min="14348" max="14349" width="8.375" style="489" customWidth="1"/>
    <col min="14350" max="14350" width="5.25" style="489" customWidth="1"/>
    <col min="14351" max="14351" width="6.875" style="489" customWidth="1"/>
    <col min="14352" max="14353" width="10.875" style="489" customWidth="1"/>
    <col min="14354" max="14355" width="7.75" style="489" customWidth="1"/>
    <col min="14356" max="14356" width="7.125" style="489" customWidth="1"/>
    <col min="14357" max="14358" width="8.375" style="489" customWidth="1"/>
    <col min="14359" max="14359" width="9.625" style="489" customWidth="1"/>
    <col min="14360" max="14360" width="8.375" style="489" customWidth="1"/>
    <col min="14361" max="14592" width="13.375" style="489"/>
    <col min="14593" max="14593" width="4.625" style="489" customWidth="1"/>
    <col min="14594" max="14594" width="7.125" style="489" customWidth="1"/>
    <col min="14595" max="14595" width="12.125" style="489" customWidth="1"/>
    <col min="14596" max="14599" width="6.125" style="489" customWidth="1"/>
    <col min="14600" max="14600" width="8.375" style="489" customWidth="1"/>
    <col min="14601" max="14601" width="5.875" style="489" customWidth="1"/>
    <col min="14602" max="14602" width="9.625" style="489" customWidth="1"/>
    <col min="14603" max="14603" width="11.5" style="489" customWidth="1"/>
    <col min="14604" max="14605" width="8.375" style="489" customWidth="1"/>
    <col min="14606" max="14606" width="5.25" style="489" customWidth="1"/>
    <col min="14607" max="14607" width="6.875" style="489" customWidth="1"/>
    <col min="14608" max="14609" width="10.875" style="489" customWidth="1"/>
    <col min="14610" max="14611" width="7.75" style="489" customWidth="1"/>
    <col min="14612" max="14612" width="7.125" style="489" customWidth="1"/>
    <col min="14613" max="14614" width="8.375" style="489" customWidth="1"/>
    <col min="14615" max="14615" width="9.625" style="489" customWidth="1"/>
    <col min="14616" max="14616" width="8.375" style="489" customWidth="1"/>
    <col min="14617" max="14848" width="13.375" style="489"/>
    <col min="14849" max="14849" width="4.625" style="489" customWidth="1"/>
    <col min="14850" max="14850" width="7.125" style="489" customWidth="1"/>
    <col min="14851" max="14851" width="12.125" style="489" customWidth="1"/>
    <col min="14852" max="14855" width="6.125" style="489" customWidth="1"/>
    <col min="14856" max="14856" width="8.375" style="489" customWidth="1"/>
    <col min="14857" max="14857" width="5.875" style="489" customWidth="1"/>
    <col min="14858" max="14858" width="9.625" style="489" customWidth="1"/>
    <col min="14859" max="14859" width="11.5" style="489" customWidth="1"/>
    <col min="14860" max="14861" width="8.375" style="489" customWidth="1"/>
    <col min="14862" max="14862" width="5.25" style="489" customWidth="1"/>
    <col min="14863" max="14863" width="6.875" style="489" customWidth="1"/>
    <col min="14864" max="14865" width="10.875" style="489" customWidth="1"/>
    <col min="14866" max="14867" width="7.75" style="489" customWidth="1"/>
    <col min="14868" max="14868" width="7.125" style="489" customWidth="1"/>
    <col min="14869" max="14870" width="8.375" style="489" customWidth="1"/>
    <col min="14871" max="14871" width="9.625" style="489" customWidth="1"/>
    <col min="14872" max="14872" width="8.375" style="489" customWidth="1"/>
    <col min="14873" max="15104" width="13.375" style="489"/>
    <col min="15105" max="15105" width="4.625" style="489" customWidth="1"/>
    <col min="15106" max="15106" width="7.125" style="489" customWidth="1"/>
    <col min="15107" max="15107" width="12.125" style="489" customWidth="1"/>
    <col min="15108" max="15111" width="6.125" style="489" customWidth="1"/>
    <col min="15112" max="15112" width="8.375" style="489" customWidth="1"/>
    <col min="15113" max="15113" width="5.875" style="489" customWidth="1"/>
    <col min="15114" max="15114" width="9.625" style="489" customWidth="1"/>
    <col min="15115" max="15115" width="11.5" style="489" customWidth="1"/>
    <col min="15116" max="15117" width="8.375" style="489" customWidth="1"/>
    <col min="15118" max="15118" width="5.25" style="489" customWidth="1"/>
    <col min="15119" max="15119" width="6.875" style="489" customWidth="1"/>
    <col min="15120" max="15121" width="10.875" style="489" customWidth="1"/>
    <col min="15122" max="15123" width="7.75" style="489" customWidth="1"/>
    <col min="15124" max="15124" width="7.125" style="489" customWidth="1"/>
    <col min="15125" max="15126" width="8.375" style="489" customWidth="1"/>
    <col min="15127" max="15127" width="9.625" style="489" customWidth="1"/>
    <col min="15128" max="15128" width="8.375" style="489" customWidth="1"/>
    <col min="15129" max="15360" width="13.375" style="489"/>
    <col min="15361" max="15361" width="4.625" style="489" customWidth="1"/>
    <col min="15362" max="15362" width="7.125" style="489" customWidth="1"/>
    <col min="15363" max="15363" width="12.125" style="489" customWidth="1"/>
    <col min="15364" max="15367" width="6.125" style="489" customWidth="1"/>
    <col min="15368" max="15368" width="8.375" style="489" customWidth="1"/>
    <col min="15369" max="15369" width="5.875" style="489" customWidth="1"/>
    <col min="15370" max="15370" width="9.625" style="489" customWidth="1"/>
    <col min="15371" max="15371" width="11.5" style="489" customWidth="1"/>
    <col min="15372" max="15373" width="8.375" style="489" customWidth="1"/>
    <col min="15374" max="15374" width="5.25" style="489" customWidth="1"/>
    <col min="15375" max="15375" width="6.875" style="489" customWidth="1"/>
    <col min="15376" max="15377" width="10.875" style="489" customWidth="1"/>
    <col min="15378" max="15379" width="7.75" style="489" customWidth="1"/>
    <col min="15380" max="15380" width="7.125" style="489" customWidth="1"/>
    <col min="15381" max="15382" width="8.375" style="489" customWidth="1"/>
    <col min="15383" max="15383" width="9.625" style="489" customWidth="1"/>
    <col min="15384" max="15384" width="8.375" style="489" customWidth="1"/>
    <col min="15385" max="15616" width="13.375" style="489"/>
    <col min="15617" max="15617" width="4.625" style="489" customWidth="1"/>
    <col min="15618" max="15618" width="7.125" style="489" customWidth="1"/>
    <col min="15619" max="15619" width="12.125" style="489" customWidth="1"/>
    <col min="15620" max="15623" width="6.125" style="489" customWidth="1"/>
    <col min="15624" max="15624" width="8.375" style="489" customWidth="1"/>
    <col min="15625" max="15625" width="5.875" style="489" customWidth="1"/>
    <col min="15626" max="15626" width="9.625" style="489" customWidth="1"/>
    <col min="15627" max="15627" width="11.5" style="489" customWidth="1"/>
    <col min="15628" max="15629" width="8.375" style="489" customWidth="1"/>
    <col min="15630" max="15630" width="5.25" style="489" customWidth="1"/>
    <col min="15631" max="15631" width="6.875" style="489" customWidth="1"/>
    <col min="15632" max="15633" width="10.875" style="489" customWidth="1"/>
    <col min="15634" max="15635" width="7.75" style="489" customWidth="1"/>
    <col min="15636" max="15636" width="7.125" style="489" customWidth="1"/>
    <col min="15637" max="15638" width="8.375" style="489" customWidth="1"/>
    <col min="15639" max="15639" width="9.625" style="489" customWidth="1"/>
    <col min="15640" max="15640" width="8.375" style="489" customWidth="1"/>
    <col min="15641" max="15872" width="13.375" style="489"/>
    <col min="15873" max="15873" width="4.625" style="489" customWidth="1"/>
    <col min="15874" max="15874" width="7.125" style="489" customWidth="1"/>
    <col min="15875" max="15875" width="12.125" style="489" customWidth="1"/>
    <col min="15876" max="15879" width="6.125" style="489" customWidth="1"/>
    <col min="15880" max="15880" width="8.375" style="489" customWidth="1"/>
    <col min="15881" max="15881" width="5.875" style="489" customWidth="1"/>
    <col min="15882" max="15882" width="9.625" style="489" customWidth="1"/>
    <col min="15883" max="15883" width="11.5" style="489" customWidth="1"/>
    <col min="15884" max="15885" width="8.375" style="489" customWidth="1"/>
    <col min="15886" max="15886" width="5.25" style="489" customWidth="1"/>
    <col min="15887" max="15887" width="6.875" style="489" customWidth="1"/>
    <col min="15888" max="15889" width="10.875" style="489" customWidth="1"/>
    <col min="15890" max="15891" width="7.75" style="489" customWidth="1"/>
    <col min="15892" max="15892" width="7.125" style="489" customWidth="1"/>
    <col min="15893" max="15894" width="8.375" style="489" customWidth="1"/>
    <col min="15895" max="15895" width="9.625" style="489" customWidth="1"/>
    <col min="15896" max="15896" width="8.375" style="489" customWidth="1"/>
    <col min="15897" max="16128" width="13.375" style="489"/>
    <col min="16129" max="16129" width="4.625" style="489" customWidth="1"/>
    <col min="16130" max="16130" width="7.125" style="489" customWidth="1"/>
    <col min="16131" max="16131" width="12.125" style="489" customWidth="1"/>
    <col min="16132" max="16135" width="6.125" style="489" customWidth="1"/>
    <col min="16136" max="16136" width="8.375" style="489" customWidth="1"/>
    <col min="16137" max="16137" width="5.875" style="489" customWidth="1"/>
    <col min="16138" max="16138" width="9.625" style="489" customWidth="1"/>
    <col min="16139" max="16139" width="11.5" style="489" customWidth="1"/>
    <col min="16140" max="16141" width="8.375" style="489" customWidth="1"/>
    <col min="16142" max="16142" width="5.25" style="489" customWidth="1"/>
    <col min="16143" max="16143" width="6.875" style="489" customWidth="1"/>
    <col min="16144" max="16145" width="10.875" style="489" customWidth="1"/>
    <col min="16146" max="16147" width="7.75" style="489" customWidth="1"/>
    <col min="16148" max="16148" width="7.125" style="489" customWidth="1"/>
    <col min="16149" max="16150" width="8.375" style="489" customWidth="1"/>
    <col min="16151" max="16151" width="9.625" style="489" customWidth="1"/>
    <col min="16152" max="16152" width="8.375" style="489" customWidth="1"/>
    <col min="16153" max="16384" width="13.375" style="489"/>
  </cols>
  <sheetData>
    <row r="1" spans="1:26" ht="22.5" customHeight="1" thickBot="1">
      <c r="B1" s="490" t="s">
        <v>1213</v>
      </c>
      <c r="C1" s="747" t="s">
        <v>1541</v>
      </c>
      <c r="U1" s="585"/>
      <c r="V1" s="586"/>
      <c r="W1" s="587"/>
      <c r="X1" s="588"/>
      <c r="Y1" s="494"/>
    </row>
    <row r="2" spans="1:26" ht="23.1" customHeight="1">
      <c r="A2" s="696"/>
      <c r="B2" s="698"/>
      <c r="C2" s="699"/>
      <c r="D2" s="700"/>
      <c r="E2" s="700"/>
      <c r="F2" s="700"/>
      <c r="G2" s="700"/>
      <c r="H2" s="701"/>
      <c r="I2" s="701"/>
      <c r="J2" s="1027" t="s">
        <v>1390</v>
      </c>
      <c r="K2" s="1027"/>
      <c r="L2" s="702"/>
      <c r="M2" s="702"/>
      <c r="N2" s="702"/>
      <c r="O2" s="702"/>
      <c r="P2" s="703"/>
      <c r="Q2" s="704" t="s">
        <v>1081</v>
      </c>
      <c r="R2" s="705">
        <v>1</v>
      </c>
      <c r="S2" s="706"/>
      <c r="T2" s="697"/>
      <c r="U2" s="494"/>
    </row>
    <row r="3" spans="1:26" ht="23.1" customHeight="1">
      <c r="A3" s="696"/>
      <c r="B3" s="707" t="s">
        <v>1443</v>
      </c>
      <c r="C3" s="495" t="s">
        <v>1214</v>
      </c>
      <c r="D3" s="496"/>
      <c r="E3" s="496"/>
      <c r="F3" s="496"/>
      <c r="G3" s="497"/>
      <c r="H3" s="498"/>
      <c r="I3" s="499"/>
      <c r="J3" s="499"/>
      <c r="K3" s="500"/>
      <c r="L3" s="494"/>
      <c r="M3" s="494"/>
      <c r="N3" s="494"/>
      <c r="O3" s="494"/>
      <c r="P3" s="621"/>
      <c r="Q3" s="622"/>
      <c r="R3" s="622"/>
      <c r="S3" s="708"/>
      <c r="T3" s="697"/>
      <c r="U3" s="494"/>
    </row>
    <row r="4" spans="1:26" ht="23.1" customHeight="1">
      <c r="A4" s="696"/>
      <c r="B4" s="709" t="s">
        <v>1083</v>
      </c>
      <c r="C4" s="1028" t="s">
        <v>1215</v>
      </c>
      <c r="D4" s="1028"/>
      <c r="E4" s="1028"/>
      <c r="F4" s="1028"/>
      <c r="G4" s="501"/>
      <c r="H4" s="498"/>
      <c r="I4" s="502"/>
      <c r="J4" s="623"/>
      <c r="K4" s="624"/>
      <c r="L4" s="503"/>
      <c r="M4" s="502"/>
      <c r="N4" s="502"/>
      <c r="O4" s="502"/>
      <c r="P4" s="625"/>
      <c r="Q4" s="626"/>
      <c r="R4" s="1039"/>
      <c r="S4" s="1040"/>
      <c r="T4" s="697"/>
    </row>
    <row r="5" spans="1:26" ht="23.1" customHeight="1">
      <c r="A5" s="696"/>
      <c r="B5" s="709" t="s">
        <v>1391</v>
      </c>
      <c r="C5" s="1036"/>
      <c r="D5" s="1036"/>
      <c r="E5" s="627"/>
      <c r="F5" s="627"/>
      <c r="G5" s="504" t="s">
        <v>1085</v>
      </c>
      <c r="H5" s="505"/>
      <c r="I5" s="502"/>
      <c r="J5" s="623"/>
      <c r="K5" s="624"/>
      <c r="L5" s="506"/>
      <c r="M5" s="507"/>
      <c r="N5" s="628"/>
      <c r="O5" s="629"/>
      <c r="P5" s="630"/>
      <c r="Q5" s="631"/>
      <c r="R5" s="1032"/>
      <c r="S5" s="1033"/>
      <c r="T5" s="697"/>
      <c r="V5" s="509"/>
      <c r="W5" s="510"/>
      <c r="X5" s="508"/>
      <c r="Y5" s="511"/>
      <c r="Z5" s="494"/>
    </row>
    <row r="6" spans="1:26" ht="23.1" customHeight="1">
      <c r="A6" s="696"/>
      <c r="B6" s="710"/>
      <c r="C6" s="512"/>
      <c r="D6" s="512"/>
      <c r="E6" s="512"/>
      <c r="F6" s="512"/>
      <c r="G6" s="512"/>
      <c r="H6" s="513"/>
      <c r="I6" s="513"/>
      <c r="J6" s="632"/>
      <c r="K6" s="633"/>
      <c r="L6" s="634"/>
      <c r="M6" s="494"/>
      <c r="N6" s="494"/>
      <c r="O6" s="514"/>
      <c r="P6" s="635"/>
      <c r="Q6" s="636"/>
      <c r="R6" s="1034"/>
      <c r="S6" s="1035"/>
      <c r="T6" s="697"/>
      <c r="V6" s="515"/>
      <c r="W6" s="516"/>
      <c r="X6" s="492"/>
      <c r="Y6" s="517"/>
      <c r="Z6" s="494"/>
    </row>
    <row r="7" spans="1:26" ht="23.1" customHeight="1">
      <c r="A7" s="696"/>
      <c r="B7" s="711" t="s">
        <v>1392</v>
      </c>
      <c r="C7" s="518"/>
      <c r="D7" s="518" t="s">
        <v>1086</v>
      </c>
      <c r="E7" s="518"/>
      <c r="F7" s="518"/>
      <c r="G7" s="518"/>
      <c r="H7" s="519" t="s">
        <v>1393</v>
      </c>
      <c r="I7" s="519" t="s">
        <v>1087</v>
      </c>
      <c r="J7" s="637" t="s">
        <v>1088</v>
      </c>
      <c r="K7" s="520" t="s">
        <v>1394</v>
      </c>
      <c r="L7" s="638" t="s">
        <v>1089</v>
      </c>
      <c r="M7" s="639" t="s">
        <v>1090</v>
      </c>
      <c r="N7" s="521" t="s">
        <v>1091</v>
      </c>
      <c r="O7" s="521" t="s">
        <v>1092</v>
      </c>
      <c r="P7" s="640" t="s">
        <v>1093</v>
      </c>
      <c r="Q7" s="641" t="s">
        <v>1395</v>
      </c>
      <c r="R7" s="642"/>
      <c r="S7" s="712"/>
      <c r="T7" s="697"/>
    </row>
    <row r="8" spans="1:26" ht="23.1" customHeight="1">
      <c r="A8" s="696"/>
      <c r="B8" s="1023"/>
      <c r="C8" s="1024"/>
      <c r="D8" s="522" t="s">
        <v>1445</v>
      </c>
      <c r="E8" s="523"/>
      <c r="F8" s="523"/>
      <c r="G8" s="524"/>
      <c r="H8" s="525"/>
      <c r="I8" s="526"/>
      <c r="J8" s="536"/>
      <c r="K8" s="643">
        <f>ROUNDDOWN(H8*J8,0)</f>
        <v>0</v>
      </c>
      <c r="L8" s="527"/>
      <c r="M8" s="551"/>
      <c r="N8" s="528"/>
      <c r="O8" s="529"/>
      <c r="P8" s="530"/>
      <c r="Q8" s="531"/>
      <c r="R8" s="532"/>
      <c r="S8" s="713"/>
      <c r="T8" s="697"/>
    </row>
    <row r="9" spans="1:26" ht="23.1" customHeight="1">
      <c r="A9" s="696"/>
      <c r="B9" s="1025" t="s">
        <v>1216</v>
      </c>
      <c r="C9" s="1026"/>
      <c r="D9" s="522">
        <v>24.5</v>
      </c>
      <c r="E9" s="589">
        <v>0.6</v>
      </c>
      <c r="F9" s="590">
        <v>0.375</v>
      </c>
      <c r="G9" s="524"/>
      <c r="H9" s="525">
        <f>ROUNDDOWN(D9*E9*F9,2)</f>
        <v>5.51</v>
      </c>
      <c r="I9" s="526" t="s">
        <v>1396</v>
      </c>
      <c r="J9" s="536"/>
      <c r="K9" s="643"/>
      <c r="L9" s="527"/>
      <c r="M9" s="551"/>
      <c r="N9" s="528"/>
      <c r="O9" s="529"/>
      <c r="P9" s="530"/>
      <c r="Q9" s="548"/>
      <c r="R9" s="532"/>
      <c r="S9" s="713"/>
      <c r="T9" s="697"/>
    </row>
    <row r="10" spans="1:26" ht="23.1" customHeight="1">
      <c r="A10" s="696"/>
      <c r="B10" s="1025" t="s">
        <v>1217</v>
      </c>
      <c r="C10" s="1026"/>
      <c r="D10" s="522">
        <f>D9</f>
        <v>24.5</v>
      </c>
      <c r="E10" s="589">
        <f>E9</f>
        <v>0.6</v>
      </c>
      <c r="F10" s="590">
        <f>F9</f>
        <v>0.375</v>
      </c>
      <c r="G10" s="524"/>
      <c r="H10" s="525">
        <f>H9</f>
        <v>5.51</v>
      </c>
      <c r="I10" s="526" t="s">
        <v>1397</v>
      </c>
      <c r="J10" s="536"/>
      <c r="K10" s="643"/>
      <c r="L10" s="527"/>
      <c r="M10" s="551"/>
      <c r="N10" s="528"/>
      <c r="O10" s="529"/>
      <c r="P10" s="530"/>
      <c r="Q10" s="548"/>
      <c r="R10" s="532"/>
      <c r="S10" s="713"/>
      <c r="T10" s="697"/>
    </row>
    <row r="11" spans="1:26" ht="23.1" customHeight="1">
      <c r="A11" s="696"/>
      <c r="B11" s="1023"/>
      <c r="C11" s="1024"/>
      <c r="D11" s="522"/>
      <c r="E11" s="523"/>
      <c r="F11" s="523"/>
      <c r="G11" s="524"/>
      <c r="H11" s="525"/>
      <c r="I11" s="526"/>
      <c r="J11" s="536"/>
      <c r="K11" s="643">
        <f t="shared" ref="K11:K24" si="0">ROUNDDOWN(H11*J11,0)</f>
        <v>0</v>
      </c>
      <c r="L11" s="527"/>
      <c r="M11" s="551"/>
      <c r="N11" s="528"/>
      <c r="O11" s="529"/>
      <c r="P11" s="530"/>
      <c r="Q11" s="531"/>
      <c r="R11" s="532"/>
      <c r="S11" s="713"/>
      <c r="T11" s="697"/>
    </row>
    <row r="12" spans="1:26" ht="23.1" customHeight="1">
      <c r="A12" s="696"/>
      <c r="B12" s="1023"/>
      <c r="C12" s="1024"/>
      <c r="D12" s="522"/>
      <c r="E12" s="523"/>
      <c r="F12" s="523"/>
      <c r="G12" s="524"/>
      <c r="H12" s="525"/>
      <c r="I12" s="526"/>
      <c r="J12" s="536"/>
      <c r="K12" s="643">
        <f t="shared" si="0"/>
        <v>0</v>
      </c>
      <c r="L12" s="527"/>
      <c r="M12" s="551"/>
      <c r="N12" s="528"/>
      <c r="O12" s="529"/>
      <c r="P12" s="530"/>
      <c r="Q12" s="531"/>
      <c r="R12" s="532"/>
      <c r="S12" s="713"/>
      <c r="T12" s="697"/>
    </row>
    <row r="13" spans="1:26" ht="23.1" customHeight="1">
      <c r="A13" s="696"/>
      <c r="B13" s="1023"/>
      <c r="C13" s="1024"/>
      <c r="D13" s="522"/>
      <c r="E13" s="523"/>
      <c r="F13" s="523"/>
      <c r="G13" s="524"/>
      <c r="H13" s="525"/>
      <c r="I13" s="526"/>
      <c r="J13" s="536"/>
      <c r="K13" s="643">
        <f t="shared" si="0"/>
        <v>0</v>
      </c>
      <c r="L13" s="527"/>
      <c r="M13" s="551"/>
      <c r="N13" s="528"/>
      <c r="O13" s="529"/>
      <c r="P13" s="530"/>
      <c r="Q13" s="531"/>
      <c r="R13" s="532"/>
      <c r="S13" s="713"/>
      <c r="T13" s="697"/>
    </row>
    <row r="14" spans="1:26" ht="23.1" customHeight="1">
      <c r="A14" s="696"/>
      <c r="B14" s="1023"/>
      <c r="C14" s="1024"/>
      <c r="D14" s="522"/>
      <c r="E14" s="523"/>
      <c r="F14" s="523"/>
      <c r="G14" s="524"/>
      <c r="H14" s="525"/>
      <c r="I14" s="526"/>
      <c r="J14" s="536"/>
      <c r="K14" s="643">
        <f t="shared" si="0"/>
        <v>0</v>
      </c>
      <c r="L14" s="527"/>
      <c r="M14" s="551"/>
      <c r="N14" s="528"/>
      <c r="O14" s="529"/>
      <c r="P14" s="530"/>
      <c r="Q14" s="531"/>
      <c r="R14" s="532"/>
      <c r="S14" s="713"/>
      <c r="T14" s="697"/>
    </row>
    <row r="15" spans="1:26" ht="23.1" customHeight="1">
      <c r="A15" s="696"/>
      <c r="B15" s="1023"/>
      <c r="C15" s="1024"/>
      <c r="D15" s="522"/>
      <c r="E15" s="523"/>
      <c r="F15" s="523"/>
      <c r="G15" s="524"/>
      <c r="H15" s="525"/>
      <c r="I15" s="526"/>
      <c r="J15" s="536"/>
      <c r="K15" s="643">
        <f t="shared" si="0"/>
        <v>0</v>
      </c>
      <c r="L15" s="527"/>
      <c r="M15" s="551"/>
      <c r="N15" s="528"/>
      <c r="O15" s="529"/>
      <c r="P15" s="530"/>
      <c r="Q15" s="531"/>
      <c r="R15" s="532"/>
      <c r="S15" s="713"/>
      <c r="T15" s="697"/>
    </row>
    <row r="16" spans="1:26" ht="23.1" customHeight="1">
      <c r="A16" s="696"/>
      <c r="B16" s="1023"/>
      <c r="C16" s="1024"/>
      <c r="D16" s="522"/>
      <c r="E16" s="523"/>
      <c r="F16" s="523"/>
      <c r="G16" s="524"/>
      <c r="H16" s="525"/>
      <c r="I16" s="526"/>
      <c r="J16" s="536"/>
      <c r="K16" s="643">
        <f t="shared" si="0"/>
        <v>0</v>
      </c>
      <c r="L16" s="527"/>
      <c r="M16" s="551"/>
      <c r="N16" s="528"/>
      <c r="O16" s="529"/>
      <c r="P16" s="530"/>
      <c r="Q16" s="531"/>
      <c r="R16" s="532"/>
      <c r="S16" s="713"/>
      <c r="T16" s="697"/>
    </row>
    <row r="17" spans="1:20" ht="23.1" customHeight="1">
      <c r="A17" s="696"/>
      <c r="B17" s="1023"/>
      <c r="C17" s="1024"/>
      <c r="D17" s="522"/>
      <c r="E17" s="523"/>
      <c r="F17" s="523"/>
      <c r="G17" s="524"/>
      <c r="H17" s="525"/>
      <c r="I17" s="526"/>
      <c r="J17" s="536"/>
      <c r="K17" s="643">
        <f t="shared" si="0"/>
        <v>0</v>
      </c>
      <c r="L17" s="527"/>
      <c r="M17" s="551"/>
      <c r="N17" s="528"/>
      <c r="O17" s="529"/>
      <c r="P17" s="530"/>
      <c r="Q17" s="531"/>
      <c r="R17" s="532"/>
      <c r="S17" s="713"/>
      <c r="T17" s="697"/>
    </row>
    <row r="18" spans="1:20" ht="23.1" customHeight="1">
      <c r="A18" s="696"/>
      <c r="B18" s="1023"/>
      <c r="C18" s="1024"/>
      <c r="D18" s="522"/>
      <c r="E18" s="523"/>
      <c r="F18" s="523"/>
      <c r="G18" s="524"/>
      <c r="H18" s="525"/>
      <c r="I18" s="526"/>
      <c r="J18" s="536"/>
      <c r="K18" s="643">
        <f t="shared" si="0"/>
        <v>0</v>
      </c>
      <c r="L18" s="527"/>
      <c r="M18" s="551"/>
      <c r="N18" s="528"/>
      <c r="O18" s="529"/>
      <c r="P18" s="530"/>
      <c r="Q18" s="531"/>
      <c r="R18" s="532"/>
      <c r="S18" s="713"/>
      <c r="T18" s="697"/>
    </row>
    <row r="19" spans="1:20" ht="23.1" customHeight="1">
      <c r="A19" s="696"/>
      <c r="B19" s="1023"/>
      <c r="C19" s="1024"/>
      <c r="D19" s="522"/>
      <c r="E19" s="523"/>
      <c r="F19" s="523"/>
      <c r="G19" s="524"/>
      <c r="H19" s="525"/>
      <c r="I19" s="526"/>
      <c r="J19" s="536"/>
      <c r="K19" s="643">
        <f t="shared" si="0"/>
        <v>0</v>
      </c>
      <c r="L19" s="527"/>
      <c r="M19" s="551"/>
      <c r="N19" s="528"/>
      <c r="O19" s="529"/>
      <c r="P19" s="530"/>
      <c r="Q19" s="531"/>
      <c r="R19" s="532"/>
      <c r="S19" s="713"/>
      <c r="T19" s="697"/>
    </row>
    <row r="20" spans="1:20" ht="23.1" customHeight="1">
      <c r="A20" s="696"/>
      <c r="B20" s="1023"/>
      <c r="C20" s="1024"/>
      <c r="D20" s="522"/>
      <c r="E20" s="523"/>
      <c r="F20" s="523"/>
      <c r="G20" s="524"/>
      <c r="H20" s="525"/>
      <c r="I20" s="526"/>
      <c r="J20" s="536"/>
      <c r="K20" s="643">
        <f t="shared" si="0"/>
        <v>0</v>
      </c>
      <c r="L20" s="527"/>
      <c r="M20" s="551"/>
      <c r="N20" s="528"/>
      <c r="O20" s="529"/>
      <c r="P20" s="530"/>
      <c r="Q20" s="531"/>
      <c r="R20" s="532"/>
      <c r="S20" s="713"/>
      <c r="T20" s="697"/>
    </row>
    <row r="21" spans="1:20" ht="23.1" customHeight="1">
      <c r="A21" s="696"/>
      <c r="B21" s="1023"/>
      <c r="C21" s="1024"/>
      <c r="D21" s="522"/>
      <c r="E21" s="523"/>
      <c r="F21" s="523"/>
      <c r="G21" s="524"/>
      <c r="H21" s="525"/>
      <c r="I21" s="526"/>
      <c r="J21" s="536"/>
      <c r="K21" s="643">
        <f t="shared" si="0"/>
        <v>0</v>
      </c>
      <c r="L21" s="527"/>
      <c r="M21" s="551"/>
      <c r="N21" s="528"/>
      <c r="O21" s="529"/>
      <c r="P21" s="530"/>
      <c r="Q21" s="531"/>
      <c r="R21" s="532"/>
      <c r="S21" s="713"/>
      <c r="T21" s="697"/>
    </row>
    <row r="22" spans="1:20" ht="23.1" customHeight="1">
      <c r="A22" s="696"/>
      <c r="B22" s="1023"/>
      <c r="C22" s="1024"/>
      <c r="D22" s="522"/>
      <c r="E22" s="523"/>
      <c r="F22" s="523"/>
      <c r="G22" s="524"/>
      <c r="H22" s="525"/>
      <c r="I22" s="526"/>
      <c r="J22" s="536"/>
      <c r="K22" s="643">
        <f t="shared" si="0"/>
        <v>0</v>
      </c>
      <c r="L22" s="527"/>
      <c r="M22" s="551"/>
      <c r="N22" s="528"/>
      <c r="O22" s="529"/>
      <c r="P22" s="530"/>
      <c r="Q22" s="531"/>
      <c r="R22" s="532"/>
      <c r="S22" s="713"/>
      <c r="T22" s="697"/>
    </row>
    <row r="23" spans="1:20" ht="23.1" customHeight="1">
      <c r="A23" s="696"/>
      <c r="B23" s="1023"/>
      <c r="C23" s="1024"/>
      <c r="D23" s="522"/>
      <c r="E23" s="523"/>
      <c r="F23" s="523"/>
      <c r="G23" s="524"/>
      <c r="H23" s="525"/>
      <c r="I23" s="526"/>
      <c r="J23" s="536"/>
      <c r="K23" s="643">
        <f t="shared" si="0"/>
        <v>0</v>
      </c>
      <c r="L23" s="527"/>
      <c r="M23" s="551"/>
      <c r="N23" s="528"/>
      <c r="O23" s="529"/>
      <c r="P23" s="530"/>
      <c r="Q23" s="531"/>
      <c r="R23" s="532"/>
      <c r="S23" s="713"/>
      <c r="T23" s="697"/>
    </row>
    <row r="24" spans="1:20" ht="23.1" customHeight="1">
      <c r="A24" s="696"/>
      <c r="B24" s="1023"/>
      <c r="C24" s="1024"/>
      <c r="D24" s="522"/>
      <c r="E24" s="523"/>
      <c r="F24" s="523"/>
      <c r="G24" s="524"/>
      <c r="H24" s="525"/>
      <c r="I24" s="526"/>
      <c r="J24" s="536"/>
      <c r="K24" s="643">
        <f t="shared" si="0"/>
        <v>0</v>
      </c>
      <c r="L24" s="527"/>
      <c r="M24" s="551"/>
      <c r="N24" s="528"/>
      <c r="O24" s="529"/>
      <c r="P24" s="530"/>
      <c r="Q24" s="531"/>
      <c r="R24" s="532"/>
      <c r="S24" s="713"/>
      <c r="T24" s="697"/>
    </row>
    <row r="25" spans="1:20" ht="23.1" customHeight="1" thickBot="1">
      <c r="A25" s="696"/>
      <c r="B25" s="716"/>
      <c r="C25" s="717"/>
      <c r="D25" s="717"/>
      <c r="E25" s="717"/>
      <c r="F25" s="717"/>
      <c r="G25" s="718"/>
      <c r="H25" s="719"/>
      <c r="I25" s="720"/>
      <c r="J25" s="721" t="s">
        <v>1099</v>
      </c>
      <c r="K25" s="722">
        <f>SUM(K8:K24)</f>
        <v>0</v>
      </c>
      <c r="L25" s="717"/>
      <c r="M25" s="723"/>
      <c r="N25" s="724"/>
      <c r="O25" s="723" t="s">
        <v>1100</v>
      </c>
      <c r="P25" s="722">
        <f>ROUNDDOWN(K25,(LEN(TEXT(K25,"0"))-3)*-1)</f>
        <v>0</v>
      </c>
      <c r="Q25" s="725"/>
      <c r="R25" s="726"/>
      <c r="S25" s="727"/>
      <c r="T25" s="697"/>
    </row>
  </sheetData>
  <mergeCells count="23">
    <mergeCell ref="R6:S6"/>
    <mergeCell ref="J2:K2"/>
    <mergeCell ref="C4:F4"/>
    <mergeCell ref="R4:S4"/>
    <mergeCell ref="C5:D5"/>
    <mergeCell ref="R5:S5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</mergeCells>
  <phoneticPr fontId="3"/>
  <printOptions horizontalCentered="1"/>
  <pageMargins left="0.59055118110236227" right="0.59055118110236227" top="0.98425196850393704" bottom="0.19685039370078741" header="0.70866141732283472" footer="0.31496062992125984"/>
  <pageSetup paperSize="9" scale="90" fitToHeight="0" orientation="landscape" verticalDpi="300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tabColor rgb="FF00B0F0"/>
  </sheetPr>
  <dimension ref="A1:R360"/>
  <sheetViews>
    <sheetView view="pageBreakPreview" zoomScale="75" zoomScaleSheetLayoutView="75" workbookViewId="0">
      <selection sqref="A1:R3"/>
    </sheetView>
  </sheetViews>
  <sheetFormatPr defaultRowHeight="20.100000000000001" customHeight="1"/>
  <cols>
    <col min="1" max="1" width="10.625" style="48" customWidth="1"/>
    <col min="2" max="2" width="12.75" style="48" customWidth="1"/>
    <col min="3" max="3" width="18.625" style="48" customWidth="1"/>
    <col min="4" max="4" width="8.625" style="48" customWidth="1"/>
    <col min="5" max="5" width="4.625" style="48" customWidth="1"/>
    <col min="6" max="6" width="10.625" style="48" customWidth="1"/>
    <col min="7" max="7" width="4.625" style="48" customWidth="1"/>
    <col min="8" max="8" width="8.625" style="48" customWidth="1"/>
    <col min="9" max="9" width="4.625" style="48" customWidth="1"/>
    <col min="10" max="10" width="10.625" style="77" customWidth="1"/>
    <col min="11" max="11" width="10.625" style="48" customWidth="1"/>
    <col min="12" max="12" width="9.125" style="48" customWidth="1"/>
    <col min="13" max="13" width="9" style="48"/>
    <col min="14" max="14" width="18.625" style="48" customWidth="1"/>
    <col min="15" max="15" width="15.625" style="48" customWidth="1"/>
    <col min="16" max="17" width="10.25" style="48" bestFit="1" customWidth="1"/>
    <col min="18" max="18" width="5.625" style="48" customWidth="1"/>
    <col min="19" max="16384" width="9" style="48"/>
  </cols>
  <sheetData>
    <row r="1" spans="1:18" ht="20.100000000000001" customHeight="1">
      <c r="A1" s="1049" t="s">
        <v>251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1"/>
    </row>
    <row r="2" spans="1:18" ht="20.100000000000001" customHeight="1">
      <c r="A2" s="1052"/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4"/>
    </row>
    <row r="3" spans="1:18" ht="20.100000000000001" customHeight="1">
      <c r="A3" s="1055"/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7"/>
    </row>
    <row r="4" spans="1:18" ht="24.95" customHeight="1">
      <c r="A4" s="306" t="s">
        <v>52</v>
      </c>
      <c r="B4" s="1083" t="s">
        <v>53</v>
      </c>
      <c r="C4" s="1084"/>
      <c r="D4" s="1083" t="s">
        <v>54</v>
      </c>
      <c r="E4" s="1085"/>
      <c r="F4" s="1085"/>
      <c r="G4" s="1085"/>
      <c r="H4" s="1085"/>
      <c r="I4" s="1085"/>
      <c r="J4" s="1085"/>
      <c r="K4" s="1084"/>
      <c r="L4" s="306" t="s">
        <v>55</v>
      </c>
      <c r="M4" s="306" t="s">
        <v>56</v>
      </c>
      <c r="N4" s="1083" t="s">
        <v>57</v>
      </c>
      <c r="O4" s="1085"/>
      <c r="P4" s="1085"/>
      <c r="Q4" s="1085"/>
      <c r="R4" s="1084"/>
    </row>
    <row r="5" spans="1:18" ht="24.95" customHeight="1">
      <c r="A5" s="49" t="s">
        <v>59</v>
      </c>
      <c r="B5" s="50"/>
      <c r="C5" s="50"/>
      <c r="D5" s="61"/>
      <c r="E5" s="74"/>
      <c r="F5" s="61"/>
      <c r="G5" s="74"/>
      <c r="H5" s="74"/>
      <c r="I5" s="74"/>
      <c r="J5" s="74"/>
      <c r="K5" s="53"/>
      <c r="L5" s="54"/>
      <c r="M5" s="109"/>
      <c r="N5" s="116"/>
      <c r="O5" s="55"/>
      <c r="P5" s="55"/>
      <c r="Q5" s="55"/>
      <c r="R5" s="56"/>
    </row>
    <row r="6" spans="1:18" ht="24.95" customHeight="1">
      <c r="A6" s="49"/>
      <c r="B6" s="50"/>
      <c r="C6" s="50"/>
      <c r="D6" s="61"/>
      <c r="E6" s="74"/>
      <c r="F6" s="61"/>
      <c r="G6" s="74"/>
      <c r="H6" s="74"/>
      <c r="I6" s="74"/>
      <c r="J6" s="74"/>
      <c r="K6" s="53"/>
      <c r="L6" s="63"/>
      <c r="M6" s="109"/>
      <c r="N6" s="294"/>
      <c r="O6" s="302"/>
      <c r="P6" s="302"/>
      <c r="Q6" s="302"/>
      <c r="R6" s="59"/>
    </row>
    <row r="7" spans="1:18" ht="24.95" customHeight="1">
      <c r="A7" s="49"/>
      <c r="B7" s="50" t="s">
        <v>60</v>
      </c>
      <c r="C7" s="50"/>
      <c r="D7" s="61">
        <v>10.311</v>
      </c>
      <c r="E7" s="106" t="s">
        <v>445</v>
      </c>
      <c r="F7" s="61">
        <v>14.62</v>
      </c>
      <c r="G7" s="106" t="s">
        <v>445</v>
      </c>
      <c r="H7" s="106">
        <v>9.8350000000000009</v>
      </c>
      <c r="I7" s="106" t="s">
        <v>445</v>
      </c>
      <c r="J7" s="74"/>
      <c r="K7" s="53"/>
      <c r="L7" s="51"/>
      <c r="M7" s="109"/>
      <c r="N7" s="58"/>
      <c r="O7" s="302"/>
      <c r="P7" s="302"/>
      <c r="Q7" s="302"/>
      <c r="R7" s="59"/>
    </row>
    <row r="8" spans="1:18" ht="24.95" customHeight="1">
      <c r="A8" s="49"/>
      <c r="B8" s="60"/>
      <c r="C8" s="50"/>
      <c r="D8" s="61">
        <v>4.8250000000000002</v>
      </c>
      <c r="E8" s="106" t="s">
        <v>445</v>
      </c>
      <c r="F8" s="134">
        <v>0.4</v>
      </c>
      <c r="G8" s="74"/>
      <c r="H8" s="74"/>
      <c r="I8" s="106" t="s">
        <v>446</v>
      </c>
      <c r="J8" s="74">
        <f>(D7+F7+H7+D8+F8)</f>
        <v>39.991</v>
      </c>
      <c r="K8" s="53"/>
      <c r="L8" s="63"/>
      <c r="M8" s="109"/>
      <c r="N8" s="1096"/>
      <c r="O8" s="1091"/>
      <c r="P8" s="1091"/>
      <c r="Q8" s="302"/>
      <c r="R8" s="59"/>
    </row>
    <row r="9" spans="1:18" ht="24.95" customHeight="1">
      <c r="A9" s="49"/>
      <c r="B9" s="60"/>
      <c r="C9" s="50"/>
      <c r="D9" s="61">
        <f>J8</f>
        <v>39.991</v>
      </c>
      <c r="E9" s="74" t="s">
        <v>447</v>
      </c>
      <c r="F9" s="61">
        <v>5.24</v>
      </c>
      <c r="G9" s="106"/>
      <c r="H9" s="74"/>
      <c r="I9" s="106" t="s">
        <v>448</v>
      </c>
      <c r="J9" s="106">
        <f>D9*F9</f>
        <v>209.55284</v>
      </c>
      <c r="K9" s="53"/>
      <c r="L9" s="63">
        <f>ROUNDUP(J9,1)</f>
        <v>209.6</v>
      </c>
      <c r="M9" s="109" t="s">
        <v>378</v>
      </c>
      <c r="N9" s="294"/>
      <c r="O9" s="302"/>
      <c r="P9" s="302"/>
      <c r="Q9" s="302"/>
      <c r="R9" s="59"/>
    </row>
    <row r="10" spans="1:18" ht="24.95" customHeight="1">
      <c r="A10" s="49"/>
      <c r="B10" s="60"/>
      <c r="C10" s="50"/>
      <c r="D10" s="61"/>
      <c r="E10" s="74"/>
      <c r="F10" s="61"/>
      <c r="G10" s="74"/>
      <c r="H10" s="74"/>
      <c r="I10" s="73"/>
      <c r="J10" s="74"/>
      <c r="K10" s="53"/>
      <c r="L10" s="141"/>
      <c r="M10" s="109"/>
      <c r="N10" s="149"/>
      <c r="O10" s="150"/>
      <c r="P10" s="302"/>
      <c r="Q10" s="302"/>
      <c r="R10" s="59"/>
    </row>
    <row r="11" spans="1:18" ht="24.95" customHeight="1">
      <c r="A11" s="49"/>
      <c r="B11" s="49" t="s">
        <v>120</v>
      </c>
      <c r="C11" s="50" t="s">
        <v>252</v>
      </c>
      <c r="D11" s="61">
        <v>2.2000000000000002</v>
      </c>
      <c r="E11" s="74" t="s">
        <v>447</v>
      </c>
      <c r="F11" s="61">
        <v>1.9350000000000001</v>
      </c>
      <c r="G11" s="74"/>
      <c r="H11" s="74"/>
      <c r="I11" s="73" t="s">
        <v>84</v>
      </c>
      <c r="J11" s="74">
        <f t="shared" ref="J11:J17" si="0">D11+F11</f>
        <v>4.1349999999999998</v>
      </c>
      <c r="K11" s="53"/>
      <c r="L11" s="267"/>
      <c r="M11" s="109"/>
      <c r="N11" s="294"/>
      <c r="O11" s="302"/>
      <c r="P11" s="302"/>
      <c r="Q11" s="302"/>
      <c r="R11" s="59"/>
    </row>
    <row r="12" spans="1:18" ht="24.95" customHeight="1">
      <c r="A12" s="306"/>
      <c r="B12" s="49"/>
      <c r="C12" s="50" t="s">
        <v>281</v>
      </c>
      <c r="D12" s="61">
        <v>2.2000000000000002</v>
      </c>
      <c r="E12" s="74" t="s">
        <v>447</v>
      </c>
      <c r="F12" s="61">
        <v>3.75</v>
      </c>
      <c r="G12" s="74"/>
      <c r="H12" s="74"/>
      <c r="I12" s="73" t="s">
        <v>84</v>
      </c>
      <c r="J12" s="74">
        <f t="shared" si="0"/>
        <v>5.95</v>
      </c>
      <c r="K12" s="53"/>
      <c r="L12" s="67"/>
      <c r="M12" s="109"/>
      <c r="N12" s="294"/>
      <c r="O12" s="302"/>
      <c r="P12" s="302"/>
      <c r="Q12" s="302"/>
      <c r="R12" s="59"/>
    </row>
    <row r="13" spans="1:18" ht="24.95" customHeight="1">
      <c r="A13" s="306"/>
      <c r="B13" s="49"/>
      <c r="C13" s="50" t="s">
        <v>282</v>
      </c>
      <c r="D13" s="61">
        <v>2.7949999999999999</v>
      </c>
      <c r="E13" s="74" t="s">
        <v>447</v>
      </c>
      <c r="F13" s="61">
        <v>2.8450000000000002</v>
      </c>
      <c r="G13" s="74"/>
      <c r="H13" s="74"/>
      <c r="I13" s="73" t="s">
        <v>84</v>
      </c>
      <c r="J13" s="74">
        <f t="shared" si="0"/>
        <v>5.6400000000000006</v>
      </c>
      <c r="K13" s="53"/>
      <c r="L13" s="67"/>
      <c r="M13" s="109"/>
      <c r="N13" s="294"/>
      <c r="O13" s="302"/>
      <c r="P13" s="302"/>
      <c r="Q13" s="302"/>
      <c r="R13" s="59"/>
    </row>
    <row r="14" spans="1:18" ht="24.95" customHeight="1">
      <c r="A14" s="306"/>
      <c r="B14" s="49"/>
      <c r="C14" s="50" t="s">
        <v>257</v>
      </c>
      <c r="D14" s="61">
        <v>0.91500000000000004</v>
      </c>
      <c r="E14" s="74" t="s">
        <v>447</v>
      </c>
      <c r="F14" s="61">
        <v>2.84</v>
      </c>
      <c r="G14" s="74"/>
      <c r="H14" s="74"/>
      <c r="I14" s="73" t="s">
        <v>84</v>
      </c>
      <c r="J14" s="74">
        <f t="shared" si="0"/>
        <v>3.7549999999999999</v>
      </c>
      <c r="K14" s="53"/>
      <c r="L14" s="67"/>
      <c r="M14" s="100"/>
      <c r="N14" s="294"/>
      <c r="O14" s="302"/>
      <c r="P14" s="302"/>
      <c r="Q14" s="302"/>
      <c r="R14" s="59"/>
    </row>
    <row r="15" spans="1:18" ht="24.95" customHeight="1">
      <c r="A15" s="306"/>
      <c r="B15" s="49"/>
      <c r="C15" s="50" t="s">
        <v>255</v>
      </c>
      <c r="D15" s="61">
        <v>1.8</v>
      </c>
      <c r="E15" s="74" t="s">
        <v>447</v>
      </c>
      <c r="F15" s="61">
        <v>0.92500000000000004</v>
      </c>
      <c r="G15" s="74"/>
      <c r="H15" s="74"/>
      <c r="I15" s="73" t="s">
        <v>84</v>
      </c>
      <c r="J15" s="74">
        <f t="shared" si="0"/>
        <v>2.7250000000000001</v>
      </c>
      <c r="K15" s="53"/>
      <c r="L15" s="67"/>
      <c r="M15" s="100"/>
      <c r="N15" s="294"/>
      <c r="O15" s="302"/>
      <c r="P15" s="302"/>
      <c r="Q15" s="302"/>
      <c r="R15" s="59"/>
    </row>
    <row r="16" spans="1:18" ht="24.95" customHeight="1">
      <c r="A16" s="306"/>
      <c r="B16" s="49"/>
      <c r="C16" s="50" t="s">
        <v>283</v>
      </c>
      <c r="D16" s="61">
        <v>1.595</v>
      </c>
      <c r="E16" s="74" t="s">
        <v>447</v>
      </c>
      <c r="F16" s="61">
        <v>12.79</v>
      </c>
      <c r="G16" s="74"/>
      <c r="H16" s="74"/>
      <c r="I16" s="73" t="s">
        <v>84</v>
      </c>
      <c r="J16" s="74">
        <f t="shared" si="0"/>
        <v>14.385</v>
      </c>
      <c r="K16" s="53"/>
      <c r="L16" s="67"/>
      <c r="M16" s="100"/>
      <c r="N16" s="294"/>
      <c r="O16" s="302"/>
      <c r="P16" s="302"/>
      <c r="Q16" s="302"/>
      <c r="R16" s="59"/>
    </row>
    <row r="17" spans="1:18" ht="24.95" customHeight="1">
      <c r="A17" s="306"/>
      <c r="B17" s="49"/>
      <c r="C17" s="50"/>
      <c r="D17" s="61">
        <v>3.7949999999999999</v>
      </c>
      <c r="E17" s="74" t="s">
        <v>447</v>
      </c>
      <c r="F17" s="61">
        <v>1.595</v>
      </c>
      <c r="G17" s="74"/>
      <c r="H17" s="74"/>
      <c r="I17" s="73" t="s">
        <v>84</v>
      </c>
      <c r="J17" s="74">
        <f t="shared" si="0"/>
        <v>5.39</v>
      </c>
      <c r="K17" s="53"/>
      <c r="L17" s="67"/>
      <c r="M17" s="100"/>
      <c r="N17" s="294"/>
      <c r="O17" s="302"/>
      <c r="P17" s="302"/>
      <c r="Q17" s="302"/>
      <c r="R17" s="59"/>
    </row>
    <row r="18" spans="1:18" ht="24.95" customHeight="1">
      <c r="A18" s="306"/>
      <c r="B18" s="49"/>
      <c r="C18" s="50"/>
      <c r="D18" s="61"/>
      <c r="E18" s="106"/>
      <c r="F18" s="61"/>
      <c r="G18" s="74"/>
      <c r="H18" s="74"/>
      <c r="I18" s="106"/>
      <c r="J18" s="74">
        <f>SUM(J11:J17)</f>
        <v>41.980000000000004</v>
      </c>
      <c r="K18" s="53"/>
      <c r="L18" s="63">
        <f>ROUNDUP(J18,1)</f>
        <v>42</v>
      </c>
      <c r="M18" s="109" t="s">
        <v>378</v>
      </c>
      <c r="N18" s="294"/>
      <c r="O18" s="302"/>
      <c r="P18" s="302"/>
      <c r="Q18" s="302"/>
      <c r="R18" s="59"/>
    </row>
    <row r="19" spans="1:18" ht="24.95" customHeight="1">
      <c r="A19" s="306"/>
      <c r="B19" s="49"/>
      <c r="C19" s="50"/>
      <c r="D19" s="61"/>
      <c r="E19" s="106"/>
      <c r="F19" s="61"/>
      <c r="G19" s="74"/>
      <c r="H19" s="74"/>
      <c r="I19" s="106"/>
      <c r="J19" s="74"/>
      <c r="K19" s="53"/>
      <c r="L19" s="67"/>
      <c r="M19" s="100"/>
      <c r="N19" s="294"/>
      <c r="O19" s="302"/>
      <c r="P19" s="302"/>
      <c r="Q19" s="302"/>
      <c r="R19" s="59"/>
    </row>
    <row r="20" spans="1:18" ht="24.95" customHeight="1">
      <c r="A20" s="306"/>
      <c r="B20" s="49" t="s">
        <v>121</v>
      </c>
      <c r="C20" s="50"/>
      <c r="D20" s="61"/>
      <c r="E20" s="74"/>
      <c r="F20" s="61"/>
      <c r="G20" s="74"/>
      <c r="H20" s="74"/>
      <c r="I20" s="106"/>
      <c r="J20" s="74"/>
      <c r="K20" s="53"/>
      <c r="L20" s="67">
        <f>ROUNDUP(J24,1)</f>
        <v>87.6</v>
      </c>
      <c r="M20" s="100" t="s">
        <v>85</v>
      </c>
      <c r="N20" s="294"/>
      <c r="O20" s="302"/>
      <c r="P20" s="302"/>
      <c r="Q20" s="302"/>
      <c r="R20" s="59"/>
    </row>
    <row r="21" spans="1:18" ht="24.95" customHeight="1">
      <c r="A21" s="306"/>
      <c r="B21" s="62"/>
      <c r="C21" s="50"/>
      <c r="D21" s="61"/>
      <c r="E21" s="106"/>
      <c r="F21" s="61"/>
      <c r="G21" s="106"/>
      <c r="H21" s="74"/>
      <c r="I21" s="106"/>
      <c r="J21" s="74"/>
      <c r="K21" s="81"/>
      <c r="L21" s="67"/>
      <c r="M21" s="100"/>
      <c r="N21" s="301"/>
      <c r="O21" s="302"/>
      <c r="P21" s="302"/>
      <c r="Q21" s="302"/>
      <c r="R21" s="59"/>
    </row>
    <row r="22" spans="1:18" ht="24.95" customHeight="1">
      <c r="A22" s="306"/>
      <c r="B22" s="49" t="s">
        <v>122</v>
      </c>
      <c r="C22" s="50"/>
      <c r="D22" s="61">
        <v>6.4850000000000003</v>
      </c>
      <c r="E22" s="74" t="s">
        <v>83</v>
      </c>
      <c r="F22" s="97">
        <v>11.27</v>
      </c>
      <c r="G22" s="106"/>
      <c r="H22" s="74"/>
      <c r="I22" s="106" t="s">
        <v>448</v>
      </c>
      <c r="J22" s="98">
        <f>D22*F22</f>
        <v>73.085949999999997</v>
      </c>
      <c r="K22" s="81"/>
      <c r="L22" s="67"/>
      <c r="M22" s="100"/>
      <c r="N22" s="301"/>
      <c r="O22" s="302"/>
      <c r="P22" s="302"/>
      <c r="Q22" s="302"/>
      <c r="R22" s="59"/>
    </row>
    <row r="23" spans="1:18" ht="24.95" customHeight="1">
      <c r="A23" s="306"/>
      <c r="B23" s="49"/>
      <c r="C23" s="50"/>
      <c r="D23" s="61">
        <v>2.2000000000000002</v>
      </c>
      <c r="E23" s="74" t="s">
        <v>83</v>
      </c>
      <c r="F23" s="61">
        <v>6.5949999999999998</v>
      </c>
      <c r="G23" s="106"/>
      <c r="H23" s="74"/>
      <c r="I23" s="106" t="s">
        <v>448</v>
      </c>
      <c r="J23" s="98">
        <f>D23*F23</f>
        <v>14.509</v>
      </c>
      <c r="K23" s="81"/>
      <c r="L23" s="267"/>
      <c r="M23" s="100"/>
      <c r="N23" s="149"/>
      <c r="O23" s="302"/>
      <c r="P23" s="302"/>
      <c r="Q23" s="302"/>
      <c r="R23" s="59"/>
    </row>
    <row r="24" spans="1:18" ht="24.95" customHeight="1">
      <c r="A24" s="306"/>
      <c r="B24" s="62"/>
      <c r="C24" s="50"/>
      <c r="D24" s="61"/>
      <c r="E24" s="74"/>
      <c r="F24" s="61"/>
      <c r="G24" s="106"/>
      <c r="H24" s="74"/>
      <c r="I24" s="106"/>
      <c r="J24" s="98">
        <f>SUM(J22:J23)</f>
        <v>87.594949999999997</v>
      </c>
      <c r="K24" s="53"/>
      <c r="L24" s="267">
        <f>ROUNDUP(J24,1)</f>
        <v>87.6</v>
      </c>
      <c r="M24" s="100" t="s">
        <v>85</v>
      </c>
      <c r="N24" s="1096"/>
      <c r="O24" s="1091"/>
      <c r="P24" s="302"/>
      <c r="Q24" s="302"/>
      <c r="R24" s="59"/>
    </row>
    <row r="25" spans="1:18" ht="24.95" customHeight="1">
      <c r="A25" s="306"/>
      <c r="B25" s="49"/>
      <c r="C25" s="64"/>
      <c r="D25" s="107"/>
      <c r="E25" s="106"/>
      <c r="F25" s="118"/>
      <c r="G25" s="106"/>
      <c r="H25" s="74"/>
      <c r="I25" s="106"/>
      <c r="J25" s="127"/>
      <c r="K25" s="53"/>
      <c r="L25" s="267"/>
      <c r="M25" s="100"/>
      <c r="N25" s="65"/>
      <c r="O25" s="302"/>
      <c r="P25" s="302"/>
      <c r="Q25" s="302"/>
      <c r="R25" s="59"/>
    </row>
    <row r="26" spans="1:18" ht="24.95" customHeight="1">
      <c r="A26" s="306"/>
      <c r="B26" s="49"/>
      <c r="C26" s="64"/>
      <c r="D26" s="134"/>
      <c r="E26" s="74"/>
      <c r="F26" s="61"/>
      <c r="G26" s="74"/>
      <c r="H26" s="134"/>
      <c r="I26" s="106"/>
      <c r="J26" s="127"/>
      <c r="K26" s="53"/>
      <c r="L26" s="267"/>
      <c r="M26" s="100"/>
      <c r="N26" s="58"/>
      <c r="O26" s="302"/>
      <c r="P26" s="302"/>
      <c r="Q26" s="302"/>
      <c r="R26" s="59"/>
    </row>
    <row r="27" spans="1:18" ht="24.95" customHeight="1">
      <c r="A27" s="306"/>
      <c r="B27" s="49"/>
      <c r="C27" s="64"/>
      <c r="D27" s="61"/>
      <c r="E27" s="74"/>
      <c r="F27" s="61"/>
      <c r="G27" s="74"/>
      <c r="H27" s="61"/>
      <c r="I27" s="106"/>
      <c r="J27" s="127"/>
      <c r="K27" s="53"/>
      <c r="L27" s="101"/>
      <c r="M27" s="100"/>
      <c r="N27" s="58"/>
      <c r="O27" s="302"/>
      <c r="P27" s="302"/>
      <c r="Q27" s="302"/>
      <c r="R27" s="59"/>
    </row>
    <row r="28" spans="1:18" ht="24.95" customHeight="1">
      <c r="A28" s="306"/>
      <c r="B28" s="62"/>
      <c r="C28" s="62"/>
      <c r="D28" s="108"/>
      <c r="E28" s="74"/>
      <c r="F28" s="61"/>
      <c r="G28" s="74"/>
      <c r="H28" s="61"/>
      <c r="I28" s="106"/>
      <c r="J28" s="127"/>
      <c r="K28" s="53"/>
      <c r="L28" s="101"/>
      <c r="M28" s="100"/>
      <c r="N28" s="298"/>
      <c r="O28" s="302"/>
      <c r="P28" s="299"/>
      <c r="Q28" s="302"/>
      <c r="R28" s="59"/>
    </row>
    <row r="29" spans="1:18" ht="24.95" customHeight="1">
      <c r="A29" s="306"/>
      <c r="B29" s="75"/>
      <c r="C29" s="50"/>
      <c r="D29" s="108"/>
      <c r="E29" s="74"/>
      <c r="F29" s="61"/>
      <c r="G29" s="74"/>
      <c r="H29" s="61"/>
      <c r="I29" s="106"/>
      <c r="J29" s="127"/>
      <c r="K29" s="53"/>
      <c r="L29" s="101"/>
      <c r="M29" s="100"/>
      <c r="N29" s="298"/>
      <c r="O29" s="302"/>
      <c r="P29" s="302"/>
      <c r="Q29" s="302"/>
      <c r="R29" s="59"/>
    </row>
    <row r="30" spans="1:18" ht="24.95" customHeight="1">
      <c r="A30" s="306"/>
      <c r="B30" s="75"/>
      <c r="C30" s="50"/>
      <c r="D30" s="107"/>
      <c r="E30" s="106"/>
      <c r="F30" s="107"/>
      <c r="G30" s="106"/>
      <c r="H30" s="107"/>
      <c r="I30" s="106"/>
      <c r="J30" s="127"/>
      <c r="K30" s="53"/>
      <c r="L30" s="101"/>
      <c r="M30" s="100"/>
      <c r="N30" s="298"/>
      <c r="O30" s="302"/>
      <c r="P30" s="302"/>
      <c r="Q30" s="302"/>
      <c r="R30" s="59"/>
    </row>
    <row r="31" spans="1:18" ht="24.95" customHeight="1">
      <c r="A31" s="306"/>
      <c r="B31" s="75"/>
      <c r="C31" s="49"/>
      <c r="D31" s="108"/>
      <c r="E31" s="106"/>
      <c r="F31" s="97"/>
      <c r="G31" s="74"/>
      <c r="H31" s="61"/>
      <c r="I31" s="106"/>
      <c r="J31" s="80"/>
      <c r="K31" s="53"/>
      <c r="L31" s="101"/>
      <c r="M31" s="109"/>
      <c r="N31" s="298"/>
      <c r="O31" s="1091"/>
      <c r="P31" s="1082"/>
      <c r="Q31" s="302"/>
      <c r="R31" s="59"/>
    </row>
    <row r="32" spans="1:18" ht="24.95" customHeight="1">
      <c r="A32" s="306"/>
      <c r="B32" s="75"/>
      <c r="C32" s="62"/>
      <c r="D32" s="108"/>
      <c r="E32" s="74"/>
      <c r="F32" s="78"/>
      <c r="G32" s="74"/>
      <c r="H32" s="61"/>
      <c r="I32" s="106"/>
      <c r="J32" s="80"/>
      <c r="K32" s="53"/>
      <c r="L32" s="101"/>
      <c r="M32" s="100"/>
      <c r="N32" s="298"/>
      <c r="O32" s="302"/>
      <c r="P32" s="302"/>
      <c r="Q32" s="302"/>
      <c r="R32" s="59"/>
    </row>
    <row r="33" spans="1:18" ht="24.95" customHeight="1">
      <c r="A33" s="306"/>
      <c r="B33" s="75"/>
      <c r="C33" s="62"/>
      <c r="D33" s="108"/>
      <c r="E33" s="74"/>
      <c r="F33" s="61"/>
      <c r="G33" s="106"/>
      <c r="H33" s="61"/>
      <c r="I33" s="106"/>
      <c r="J33" s="127"/>
      <c r="K33" s="53"/>
      <c r="L33" s="126"/>
      <c r="M33" s="100"/>
      <c r="N33" s="122"/>
      <c r="O33" s="123"/>
      <c r="P33" s="123"/>
      <c r="Q33" s="123"/>
      <c r="R33" s="124"/>
    </row>
    <row r="34" spans="1:18" ht="20.100000000000001" customHeight="1">
      <c r="A34" s="1049" t="str">
        <f>A1</f>
        <v xml:space="preserve">数　　　　量　　　　計　　　算　　　表　　　　　　　　伝承活動棟 </v>
      </c>
      <c r="B34" s="1050"/>
      <c r="C34" s="1050"/>
      <c r="D34" s="1050"/>
      <c r="E34" s="1050"/>
      <c r="F34" s="1050"/>
      <c r="G34" s="1050"/>
      <c r="H34" s="1050"/>
      <c r="I34" s="1050"/>
      <c r="J34" s="1050"/>
      <c r="K34" s="1050"/>
      <c r="L34" s="1050"/>
      <c r="M34" s="1050"/>
      <c r="N34" s="1050"/>
      <c r="O34" s="1050"/>
      <c r="P34" s="1050"/>
      <c r="Q34" s="1050"/>
      <c r="R34" s="1051"/>
    </row>
    <row r="35" spans="1:18" ht="20.100000000000001" customHeight="1">
      <c r="A35" s="1052"/>
      <c r="B35" s="1053"/>
      <c r="C35" s="1053"/>
      <c r="D35" s="1053"/>
      <c r="E35" s="1053"/>
      <c r="F35" s="1053"/>
      <c r="G35" s="1053"/>
      <c r="H35" s="1053"/>
      <c r="I35" s="1053"/>
      <c r="J35" s="1053"/>
      <c r="K35" s="1053"/>
      <c r="L35" s="1053"/>
      <c r="M35" s="1053"/>
      <c r="N35" s="1053"/>
      <c r="O35" s="1053"/>
      <c r="P35" s="1053"/>
      <c r="Q35" s="1053"/>
      <c r="R35" s="1054"/>
    </row>
    <row r="36" spans="1:18" ht="20.100000000000001" customHeight="1">
      <c r="A36" s="1055"/>
      <c r="B36" s="1056"/>
      <c r="C36" s="1056"/>
      <c r="D36" s="1056"/>
      <c r="E36" s="1056"/>
      <c r="F36" s="1056"/>
      <c r="G36" s="1056"/>
      <c r="H36" s="1056"/>
      <c r="I36" s="1056"/>
      <c r="J36" s="1056"/>
      <c r="K36" s="1056"/>
      <c r="L36" s="1056"/>
      <c r="M36" s="1056"/>
      <c r="N36" s="1056"/>
      <c r="O36" s="1056"/>
      <c r="P36" s="1056"/>
      <c r="Q36" s="1056"/>
      <c r="R36" s="1057"/>
    </row>
    <row r="37" spans="1:18" ht="24.95" customHeight="1">
      <c r="A37" s="306" t="s">
        <v>52</v>
      </c>
      <c r="B37" s="1083" t="s">
        <v>53</v>
      </c>
      <c r="C37" s="1084"/>
      <c r="D37" s="1083" t="s">
        <v>54</v>
      </c>
      <c r="E37" s="1085"/>
      <c r="F37" s="1085"/>
      <c r="G37" s="1085"/>
      <c r="H37" s="1085"/>
      <c r="I37" s="1085"/>
      <c r="J37" s="1085"/>
      <c r="K37" s="1084"/>
      <c r="L37" s="306" t="s">
        <v>55</v>
      </c>
      <c r="M37" s="306" t="s">
        <v>56</v>
      </c>
      <c r="N37" s="1083" t="s">
        <v>57</v>
      </c>
      <c r="O37" s="1085"/>
      <c r="P37" s="1085"/>
      <c r="Q37" s="1085"/>
      <c r="R37" s="1084"/>
    </row>
    <row r="38" spans="1:18" ht="24.95" customHeight="1">
      <c r="A38" s="306" t="s">
        <v>61</v>
      </c>
      <c r="B38" s="49" t="s">
        <v>151</v>
      </c>
      <c r="C38" s="64" t="s">
        <v>287</v>
      </c>
      <c r="D38" s="108">
        <v>1.4</v>
      </c>
      <c r="E38" s="106" t="s">
        <v>449</v>
      </c>
      <c r="F38" s="61">
        <v>0.4</v>
      </c>
      <c r="G38" s="74"/>
      <c r="H38" s="106"/>
      <c r="I38" s="106" t="s">
        <v>450</v>
      </c>
      <c r="J38" s="80">
        <f>D38+F38</f>
        <v>1.7999999999999998</v>
      </c>
      <c r="K38" s="53"/>
      <c r="L38" s="117"/>
      <c r="M38" s="306"/>
      <c r="N38" s="1086"/>
      <c r="O38" s="1088"/>
      <c r="P38" s="1088"/>
      <c r="Q38" s="1088"/>
      <c r="R38" s="59"/>
    </row>
    <row r="39" spans="1:18" ht="24.95" customHeight="1">
      <c r="A39" s="306"/>
      <c r="B39" s="49"/>
      <c r="C39" s="49"/>
      <c r="D39" s="108">
        <f>J38</f>
        <v>1.7999999999999998</v>
      </c>
      <c r="E39" s="106" t="s">
        <v>447</v>
      </c>
      <c r="F39" s="134">
        <v>0.7</v>
      </c>
      <c r="G39" s="106" t="s">
        <v>447</v>
      </c>
      <c r="H39" s="74">
        <v>8.375</v>
      </c>
      <c r="I39" s="106" t="s">
        <v>448</v>
      </c>
      <c r="J39" s="80">
        <f>D39*F39*H39</f>
        <v>10.552499999999998</v>
      </c>
      <c r="K39" s="53"/>
      <c r="L39" s="119"/>
      <c r="M39" s="306"/>
      <c r="N39" s="294" t="s">
        <v>284</v>
      </c>
      <c r="O39" s="295"/>
      <c r="P39" s="295"/>
      <c r="Q39" s="295"/>
      <c r="R39" s="59"/>
    </row>
    <row r="40" spans="1:18" ht="24.95" customHeight="1">
      <c r="A40" s="306"/>
      <c r="B40" s="49"/>
      <c r="C40" s="64"/>
      <c r="D40" s="107">
        <f>J38</f>
        <v>1.7999999999999998</v>
      </c>
      <c r="E40" s="106" t="s">
        <v>447</v>
      </c>
      <c r="F40" s="134">
        <v>0.7</v>
      </c>
      <c r="G40" s="106" t="s">
        <v>447</v>
      </c>
      <c r="H40" s="74">
        <v>5.64</v>
      </c>
      <c r="I40" s="106" t="s">
        <v>448</v>
      </c>
      <c r="J40" s="80">
        <f>D40*F40*H40</f>
        <v>7.1063999999999981</v>
      </c>
      <c r="K40" s="53"/>
      <c r="L40" s="119"/>
      <c r="M40" s="306"/>
      <c r="N40" s="294" t="s">
        <v>288</v>
      </c>
      <c r="O40" s="302">
        <f>H39+H40-2</f>
        <v>12.015000000000001</v>
      </c>
      <c r="P40" s="603" t="s">
        <v>384</v>
      </c>
      <c r="Q40" s="1092" t="s">
        <v>1251</v>
      </c>
      <c r="R40" s="1093"/>
    </row>
    <row r="41" spans="1:18" ht="24.95" customHeight="1">
      <c r="A41" s="306"/>
      <c r="B41" s="62"/>
      <c r="C41" s="64"/>
      <c r="D41" s="108"/>
      <c r="E41" s="106"/>
      <c r="F41" s="61"/>
      <c r="G41" s="106"/>
      <c r="H41" s="74"/>
      <c r="I41" s="106"/>
      <c r="J41" s="128">
        <f>SUM(J39:J40)</f>
        <v>17.658899999999996</v>
      </c>
      <c r="K41" s="53"/>
      <c r="L41" s="119"/>
      <c r="M41" s="306"/>
      <c r="N41" s="58"/>
      <c r="O41" s="302"/>
      <c r="P41" s="302"/>
      <c r="Q41" s="302"/>
      <c r="R41" s="59"/>
    </row>
    <row r="42" spans="1:18" ht="24.95" customHeight="1">
      <c r="A42" s="306"/>
      <c r="B42" s="306"/>
      <c r="C42" s="66"/>
      <c r="D42" s="330">
        <f>J41</f>
        <v>17.658899999999996</v>
      </c>
      <c r="E42" s="106" t="s">
        <v>447</v>
      </c>
      <c r="F42" s="61">
        <v>0.5</v>
      </c>
      <c r="G42" s="106"/>
      <c r="H42" s="74"/>
      <c r="I42" s="106" t="s">
        <v>448</v>
      </c>
      <c r="J42" s="128">
        <f>D42*F42</f>
        <v>8.8294499999999978</v>
      </c>
      <c r="K42" s="53"/>
      <c r="L42" s="119"/>
      <c r="M42" s="306"/>
      <c r="N42" s="1097" t="s">
        <v>285</v>
      </c>
      <c r="O42" s="1098"/>
      <c r="P42" s="302"/>
      <c r="Q42" s="302"/>
      <c r="R42" s="59"/>
    </row>
    <row r="43" spans="1:18" ht="24.95" customHeight="1">
      <c r="A43" s="306"/>
      <c r="B43" s="306"/>
      <c r="C43" s="50"/>
      <c r="D43" s="61"/>
      <c r="E43" s="74"/>
      <c r="F43" s="61"/>
      <c r="G43" s="74"/>
      <c r="H43" s="61"/>
      <c r="I43" s="106"/>
      <c r="J43" s="127"/>
      <c r="K43" s="53"/>
      <c r="L43" s="119">
        <f>ROUNDUP(J42,1)</f>
        <v>8.9</v>
      </c>
      <c r="M43" s="109" t="s">
        <v>149</v>
      </c>
      <c r="N43" s="301" t="s">
        <v>1252</v>
      </c>
      <c r="O43" s="1094" t="s">
        <v>1253</v>
      </c>
      <c r="P43" s="1094"/>
      <c r="Q43" s="302" t="s">
        <v>1254</v>
      </c>
      <c r="R43" s="59"/>
    </row>
    <row r="44" spans="1:18" ht="24.95" customHeight="1">
      <c r="A44" s="306"/>
      <c r="B44" s="306"/>
      <c r="C44" s="50"/>
      <c r="D44" s="61"/>
      <c r="E44" s="106"/>
      <c r="F44" s="61"/>
      <c r="G44" s="106"/>
      <c r="H44" s="134"/>
      <c r="I44" s="106"/>
      <c r="J44" s="127"/>
      <c r="K44" s="53"/>
      <c r="L44" s="119">
        <f>L43+0.9</f>
        <v>9.8000000000000007</v>
      </c>
      <c r="M44" s="109" t="s">
        <v>149</v>
      </c>
      <c r="N44" s="301"/>
      <c r="O44" s="302"/>
      <c r="P44" s="302"/>
      <c r="Q44" s="302"/>
      <c r="R44" s="59"/>
    </row>
    <row r="45" spans="1:18" ht="24.95" customHeight="1">
      <c r="A45" s="306"/>
      <c r="B45" s="306"/>
      <c r="C45" s="50"/>
      <c r="D45" s="61"/>
      <c r="E45" s="74"/>
      <c r="F45" s="61"/>
      <c r="G45" s="74"/>
      <c r="H45" s="61"/>
      <c r="I45" s="106"/>
      <c r="J45" s="127"/>
      <c r="K45" s="53"/>
      <c r="L45" s="119"/>
      <c r="M45" s="109"/>
      <c r="N45" s="301"/>
      <c r="O45" s="302"/>
      <c r="P45" s="302"/>
      <c r="Q45" s="302"/>
      <c r="R45" s="59"/>
    </row>
    <row r="46" spans="1:18" ht="24.95" customHeight="1">
      <c r="A46" s="306"/>
      <c r="B46" s="306"/>
      <c r="C46" s="50"/>
      <c r="D46" s="61"/>
      <c r="E46" s="74"/>
      <c r="F46" s="61"/>
      <c r="G46" s="74"/>
      <c r="H46" s="61"/>
      <c r="I46" s="106"/>
      <c r="J46" s="127"/>
      <c r="K46" s="53"/>
      <c r="L46" s="119"/>
      <c r="M46" s="109"/>
      <c r="N46" s="301"/>
      <c r="O46" s="302"/>
      <c r="P46" s="302"/>
      <c r="Q46" s="302"/>
      <c r="R46" s="59"/>
    </row>
    <row r="47" spans="1:18" ht="24.95" customHeight="1">
      <c r="A47" s="306"/>
      <c r="B47" s="306" t="s">
        <v>67</v>
      </c>
      <c r="C47" s="50"/>
      <c r="D47" s="61">
        <f>L43</f>
        <v>8.9</v>
      </c>
      <c r="E47" s="106" t="s">
        <v>451</v>
      </c>
      <c r="F47" s="61">
        <f>J49</f>
        <v>2.8903112499999999</v>
      </c>
      <c r="G47" s="106"/>
      <c r="H47" s="61"/>
      <c r="I47" s="106" t="s">
        <v>448</v>
      </c>
      <c r="J47" s="128">
        <f>D47-F47-H47</f>
        <v>6.0096887500000005</v>
      </c>
      <c r="K47" s="53"/>
      <c r="L47" s="119">
        <f>ROUNDUP(J47,1)</f>
        <v>6.1</v>
      </c>
      <c r="M47" s="109" t="s">
        <v>149</v>
      </c>
      <c r="N47" s="301" t="s">
        <v>1255</v>
      </c>
      <c r="O47" s="302" t="s">
        <v>1256</v>
      </c>
      <c r="P47" s="302"/>
      <c r="Q47" s="302"/>
      <c r="R47" s="59"/>
    </row>
    <row r="48" spans="1:18" ht="24.95" customHeight="1">
      <c r="A48" s="598"/>
      <c r="B48" s="598"/>
      <c r="C48" s="50"/>
      <c r="D48" s="61"/>
      <c r="E48" s="106"/>
      <c r="F48" s="61"/>
      <c r="G48" s="106"/>
      <c r="H48" s="61"/>
      <c r="I48" s="106"/>
      <c r="J48" s="128"/>
      <c r="K48" s="53"/>
      <c r="L48" s="119">
        <f>L47+0.6</f>
        <v>6.6999999999999993</v>
      </c>
      <c r="M48" s="109" t="s">
        <v>149</v>
      </c>
      <c r="N48" s="599"/>
      <c r="O48" s="597"/>
      <c r="P48" s="597"/>
      <c r="Q48" s="597"/>
      <c r="R48" s="59"/>
    </row>
    <row r="49" spans="1:18" ht="24.95" customHeight="1">
      <c r="A49" s="306"/>
      <c r="B49" s="306" t="s">
        <v>301</v>
      </c>
      <c r="C49" s="50"/>
      <c r="D49" s="107">
        <f>J60</f>
        <v>1.5469312500000001</v>
      </c>
      <c r="E49" s="106" t="s">
        <v>452</v>
      </c>
      <c r="F49" s="107">
        <f>J54</f>
        <v>0.29431499999999994</v>
      </c>
      <c r="G49" s="106" t="s">
        <v>452</v>
      </c>
      <c r="H49" s="61">
        <f>J58</f>
        <v>1.0490650000000001</v>
      </c>
      <c r="I49" s="106" t="s">
        <v>448</v>
      </c>
      <c r="J49" s="128">
        <f>D49+F49+H49</f>
        <v>2.8903112499999999</v>
      </c>
      <c r="K49" s="76"/>
      <c r="L49" s="119">
        <f>ROUNDUP(J49,1)</f>
        <v>2.9</v>
      </c>
      <c r="M49" s="109" t="s">
        <v>149</v>
      </c>
      <c r="N49" s="300" t="s">
        <v>302</v>
      </c>
      <c r="O49" s="1089" t="s">
        <v>1257</v>
      </c>
      <c r="P49" s="1089"/>
      <c r="Q49" s="1089" t="s">
        <v>1258</v>
      </c>
      <c r="R49" s="1095"/>
    </row>
    <row r="50" spans="1:18" ht="24.95" customHeight="1">
      <c r="A50" s="306"/>
      <c r="B50" s="306"/>
      <c r="C50" s="306"/>
      <c r="D50" s="97"/>
      <c r="E50" s="106"/>
      <c r="F50" s="97"/>
      <c r="G50" s="106"/>
      <c r="H50" s="99"/>
      <c r="I50" s="106"/>
      <c r="J50" s="68"/>
      <c r="K50" s="52"/>
      <c r="L50" s="119">
        <f>L49+0.3</f>
        <v>3.1999999999999997</v>
      </c>
      <c r="M50" s="109" t="s">
        <v>149</v>
      </c>
      <c r="N50" s="69"/>
      <c r="O50" s="70"/>
      <c r="P50" s="70"/>
      <c r="Q50" s="70"/>
      <c r="R50" s="71"/>
    </row>
    <row r="51" spans="1:18" ht="24.95" customHeight="1">
      <c r="A51" s="306"/>
      <c r="B51" s="306"/>
      <c r="C51" s="306"/>
      <c r="D51" s="97"/>
      <c r="E51" s="106"/>
      <c r="F51" s="97"/>
      <c r="G51" s="106"/>
      <c r="H51" s="99"/>
      <c r="I51" s="106"/>
      <c r="J51" s="68"/>
      <c r="K51" s="52"/>
      <c r="L51" s="163"/>
      <c r="M51" s="109"/>
      <c r="N51" s="69"/>
      <c r="O51" s="70"/>
      <c r="P51" s="70"/>
      <c r="Q51" s="70"/>
      <c r="R51" s="71"/>
    </row>
    <row r="52" spans="1:18" ht="24.95" customHeight="1">
      <c r="A52" s="306"/>
      <c r="B52" s="306" t="s">
        <v>152</v>
      </c>
      <c r="C52" s="50" t="s">
        <v>286</v>
      </c>
      <c r="D52" s="95">
        <v>0.35</v>
      </c>
      <c r="E52" s="106" t="s">
        <v>83</v>
      </c>
      <c r="F52" s="97">
        <v>0.06</v>
      </c>
      <c r="G52" s="106" t="s">
        <v>83</v>
      </c>
      <c r="H52" s="74">
        <v>8.375</v>
      </c>
      <c r="I52" s="106" t="s">
        <v>453</v>
      </c>
      <c r="J52" s="68">
        <f>D52*F52*H52</f>
        <v>0.17587499999999998</v>
      </c>
      <c r="K52" s="52"/>
      <c r="L52" s="76"/>
      <c r="M52" s="57"/>
      <c r="N52" s="69"/>
      <c r="O52" s="70"/>
      <c r="P52" s="70"/>
      <c r="Q52" s="70"/>
      <c r="R52" s="71"/>
    </row>
    <row r="53" spans="1:18" ht="24.95" customHeight="1">
      <c r="A53" s="306"/>
      <c r="B53" s="306"/>
      <c r="C53" s="50"/>
      <c r="D53" s="97">
        <v>0.35</v>
      </c>
      <c r="E53" s="106" t="s">
        <v>83</v>
      </c>
      <c r="F53" s="97">
        <v>0.06</v>
      </c>
      <c r="G53" s="106" t="s">
        <v>83</v>
      </c>
      <c r="H53" s="99">
        <f>H40</f>
        <v>5.64</v>
      </c>
      <c r="I53" s="106" t="s">
        <v>453</v>
      </c>
      <c r="J53" s="68">
        <f>D53*F53*H53</f>
        <v>0.11843999999999998</v>
      </c>
      <c r="K53" s="52"/>
      <c r="L53" s="76"/>
      <c r="M53" s="57"/>
      <c r="N53" s="69"/>
      <c r="O53" s="70"/>
      <c r="P53" s="70"/>
      <c r="Q53" s="70"/>
      <c r="R53" s="71"/>
    </row>
    <row r="54" spans="1:18" ht="24.95" customHeight="1">
      <c r="A54" s="306"/>
      <c r="B54" s="306"/>
      <c r="C54" s="50"/>
      <c r="D54" s="97"/>
      <c r="E54" s="106"/>
      <c r="F54" s="97"/>
      <c r="G54" s="106"/>
      <c r="H54" s="99"/>
      <c r="I54" s="106"/>
      <c r="J54" s="68">
        <f>SUM(J52:J53)</f>
        <v>0.29431499999999994</v>
      </c>
      <c r="K54" s="52"/>
      <c r="L54" s="63"/>
      <c r="M54" s="306"/>
      <c r="N54" s="602" t="s">
        <v>1259</v>
      </c>
      <c r="O54" s="601" t="s">
        <v>1260</v>
      </c>
      <c r="P54" s="70"/>
      <c r="Q54" s="70"/>
      <c r="R54" s="71"/>
    </row>
    <row r="55" spans="1:18" ht="24.95" customHeight="1">
      <c r="A55" s="598"/>
      <c r="B55" s="598"/>
      <c r="C55" s="50"/>
      <c r="D55" s="97"/>
      <c r="E55" s="106"/>
      <c r="F55" s="97"/>
      <c r="G55" s="106"/>
      <c r="H55" s="99"/>
      <c r="I55" s="106"/>
      <c r="J55" s="68">
        <v>0.03</v>
      </c>
      <c r="K55" s="52"/>
      <c r="L55" s="63"/>
      <c r="M55" s="598"/>
      <c r="N55" s="602"/>
      <c r="O55" s="601"/>
      <c r="P55" s="70"/>
      <c r="Q55" s="70"/>
      <c r="R55" s="71"/>
    </row>
    <row r="56" spans="1:18" ht="24.95" customHeight="1">
      <c r="A56" s="306"/>
      <c r="B56" s="306"/>
      <c r="C56" s="50" t="s">
        <v>327</v>
      </c>
      <c r="D56" s="61">
        <v>5.5750000000000002</v>
      </c>
      <c r="E56" s="106" t="s">
        <v>447</v>
      </c>
      <c r="F56" s="61">
        <v>1.3</v>
      </c>
      <c r="G56" s="106" t="s">
        <v>83</v>
      </c>
      <c r="H56" s="99">
        <v>0.1</v>
      </c>
      <c r="I56" s="106" t="s">
        <v>453</v>
      </c>
      <c r="J56" s="128">
        <f>D56*F56*H56</f>
        <v>0.72475000000000012</v>
      </c>
      <c r="K56" s="76"/>
      <c r="L56" s="63"/>
      <c r="M56" s="164"/>
      <c r="N56" s="298" t="s">
        <v>290</v>
      </c>
      <c r="O56" s="246">
        <f>ROUNDUP(D56*F56,1)</f>
        <v>7.3</v>
      </c>
      <c r="P56" s="70"/>
      <c r="Q56" s="70"/>
      <c r="R56" s="71"/>
    </row>
    <row r="57" spans="1:18" ht="24.95" customHeight="1">
      <c r="A57" s="306"/>
      <c r="B57" s="306"/>
      <c r="C57" s="50"/>
      <c r="D57" s="61"/>
      <c r="E57" s="106"/>
      <c r="F57" s="61"/>
      <c r="G57" s="106"/>
      <c r="H57" s="99"/>
      <c r="I57" s="106"/>
      <c r="J57" s="128">
        <f>SUM(J56:J56)</f>
        <v>0.72475000000000012</v>
      </c>
      <c r="K57" s="76"/>
      <c r="L57" s="63"/>
      <c r="M57" s="164"/>
      <c r="N57" s="298"/>
      <c r="O57" s="70"/>
      <c r="P57" s="70"/>
      <c r="Q57" s="70"/>
      <c r="R57" s="71"/>
    </row>
    <row r="58" spans="1:18" ht="24.95" customHeight="1">
      <c r="A58" s="306"/>
      <c r="B58" s="306"/>
      <c r="C58" s="50"/>
      <c r="D58" s="107">
        <f>J54</f>
        <v>0.29431499999999994</v>
      </c>
      <c r="E58" s="106" t="s">
        <v>452</v>
      </c>
      <c r="F58" s="61">
        <f>J57</f>
        <v>0.72475000000000012</v>
      </c>
      <c r="G58" s="106" t="s">
        <v>1261</v>
      </c>
      <c r="H58" s="99">
        <f>J55</f>
        <v>0.03</v>
      </c>
      <c r="I58" s="106" t="s">
        <v>453</v>
      </c>
      <c r="J58" s="128">
        <f>D58+F58+H58</f>
        <v>1.0490650000000001</v>
      </c>
      <c r="K58" s="76"/>
      <c r="L58" s="63">
        <f>ROUNDUP(J58,1)</f>
        <v>1.1000000000000001</v>
      </c>
      <c r="M58" s="164" t="s">
        <v>149</v>
      </c>
      <c r="N58" s="298"/>
      <c r="O58" s="70"/>
      <c r="P58" s="70"/>
      <c r="Q58" s="70"/>
      <c r="R58" s="71"/>
    </row>
    <row r="59" spans="1:18" ht="24.95" customHeight="1">
      <c r="A59" s="306"/>
      <c r="B59" s="306"/>
      <c r="C59" s="50"/>
      <c r="D59" s="97"/>
      <c r="E59" s="96"/>
      <c r="F59" s="97"/>
      <c r="G59" s="96"/>
      <c r="H59" s="99"/>
      <c r="I59" s="106"/>
      <c r="J59" s="79"/>
      <c r="K59" s="76"/>
      <c r="L59" s="63"/>
      <c r="M59" s="164"/>
      <c r="N59" s="72"/>
      <c r="O59" s="70"/>
      <c r="P59" s="70"/>
      <c r="Q59" s="70"/>
      <c r="R59" s="71"/>
    </row>
    <row r="60" spans="1:18" ht="24.75" customHeight="1">
      <c r="A60" s="306"/>
      <c r="B60" s="306" t="s">
        <v>76</v>
      </c>
      <c r="C60" s="50" t="s">
        <v>289</v>
      </c>
      <c r="D60" s="97">
        <v>0.51500000000000001</v>
      </c>
      <c r="E60" s="106" t="s">
        <v>447</v>
      </c>
      <c r="F60" s="97">
        <v>0.25</v>
      </c>
      <c r="G60" s="106" t="s">
        <v>447</v>
      </c>
      <c r="H60" s="99">
        <f>O40</f>
        <v>12.015000000000001</v>
      </c>
      <c r="I60" s="106" t="s">
        <v>448</v>
      </c>
      <c r="J60" s="80">
        <f>D60*F60*H60</f>
        <v>1.5469312500000001</v>
      </c>
      <c r="K60" s="76"/>
      <c r="L60" s="63"/>
      <c r="M60" s="109"/>
      <c r="N60" s="298"/>
      <c r="O60" s="1091"/>
      <c r="P60" s="1091"/>
      <c r="Q60" s="70"/>
      <c r="R60" s="71"/>
    </row>
    <row r="61" spans="1:18" ht="24.75" customHeight="1">
      <c r="A61" s="306"/>
      <c r="B61" s="306"/>
      <c r="C61" s="50"/>
      <c r="D61" s="97">
        <f>J60</f>
        <v>1.5469312500000001</v>
      </c>
      <c r="E61" s="106" t="s">
        <v>451</v>
      </c>
      <c r="F61" s="97">
        <f>J65</f>
        <v>0.18720000000000003</v>
      </c>
      <c r="G61" s="106"/>
      <c r="H61" s="99"/>
      <c r="I61" s="106" t="s">
        <v>448</v>
      </c>
      <c r="J61" s="80">
        <f>D61-F61</f>
        <v>1.3597312500000001</v>
      </c>
      <c r="K61" s="76"/>
      <c r="L61" s="63"/>
      <c r="M61" s="109"/>
      <c r="N61" s="296"/>
      <c r="O61" s="296"/>
      <c r="P61" s="296"/>
      <c r="Q61" s="70"/>
      <c r="R61" s="71"/>
    </row>
    <row r="62" spans="1:18" ht="24.95" customHeight="1">
      <c r="A62" s="306"/>
      <c r="B62" s="306"/>
      <c r="C62" s="50"/>
      <c r="D62" s="97"/>
      <c r="E62" s="106"/>
      <c r="F62" s="97"/>
      <c r="G62" s="106"/>
      <c r="H62" s="99"/>
      <c r="I62" s="106"/>
      <c r="J62" s="80"/>
      <c r="K62" s="52"/>
      <c r="L62" s="67">
        <f>ROUNDUP(J61,1)</f>
        <v>1.4000000000000001</v>
      </c>
      <c r="M62" s="164" t="s">
        <v>149</v>
      </c>
      <c r="N62" s="125" t="s">
        <v>1262</v>
      </c>
      <c r="O62" s="297" t="s">
        <v>1263</v>
      </c>
      <c r="P62" s="70"/>
      <c r="Q62" s="70"/>
      <c r="R62" s="71"/>
    </row>
    <row r="63" spans="1:18" ht="24.95" customHeight="1">
      <c r="A63" s="598"/>
      <c r="B63" s="598"/>
      <c r="C63" s="50"/>
      <c r="D63" s="97"/>
      <c r="E63" s="106"/>
      <c r="F63" s="97"/>
      <c r="G63" s="106"/>
      <c r="H63" s="99"/>
      <c r="I63" s="106"/>
      <c r="J63" s="80"/>
      <c r="K63" s="52"/>
      <c r="L63" s="67">
        <f>L62+0.14</f>
        <v>1.54</v>
      </c>
      <c r="M63" s="164" t="s">
        <v>149</v>
      </c>
      <c r="N63" s="125"/>
      <c r="O63" s="600"/>
      <c r="P63" s="70"/>
      <c r="Q63" s="70"/>
      <c r="R63" s="71"/>
    </row>
    <row r="64" spans="1:18" ht="24.95" customHeight="1">
      <c r="A64" s="306"/>
      <c r="B64" s="306" t="s">
        <v>362</v>
      </c>
      <c r="C64" s="50" t="s">
        <v>326</v>
      </c>
      <c r="D64" s="97">
        <v>0.52</v>
      </c>
      <c r="E64" s="106" t="s">
        <v>447</v>
      </c>
      <c r="F64" s="97">
        <v>0.2</v>
      </c>
      <c r="G64" s="106" t="s">
        <v>447</v>
      </c>
      <c r="H64" s="99">
        <v>0.2</v>
      </c>
      <c r="I64" s="106" t="s">
        <v>448</v>
      </c>
      <c r="J64" s="80">
        <f>D64*F64*H64</f>
        <v>2.0800000000000003E-2</v>
      </c>
      <c r="K64" s="52"/>
      <c r="L64" s="67"/>
      <c r="M64" s="57"/>
      <c r="N64" s="125"/>
      <c r="O64" s="297"/>
      <c r="P64" s="70"/>
      <c r="Q64" s="70"/>
      <c r="R64" s="71"/>
    </row>
    <row r="65" spans="1:18" ht="24.95" customHeight="1">
      <c r="A65" s="306"/>
      <c r="B65" s="306"/>
      <c r="C65" s="50"/>
      <c r="D65" s="97">
        <f>J64</f>
        <v>2.0800000000000003E-2</v>
      </c>
      <c r="E65" s="106" t="s">
        <v>447</v>
      </c>
      <c r="F65" s="78">
        <v>9</v>
      </c>
      <c r="G65" s="106"/>
      <c r="H65" s="99"/>
      <c r="I65" s="106" t="s">
        <v>448</v>
      </c>
      <c r="J65" s="80">
        <f>D65*F65</f>
        <v>0.18720000000000003</v>
      </c>
      <c r="K65" s="52"/>
      <c r="L65" s="126">
        <f>ROUNDUP(J65,1)</f>
        <v>0.2</v>
      </c>
      <c r="M65" s="164" t="s">
        <v>149</v>
      </c>
      <c r="N65" s="125"/>
      <c r="O65" s="297"/>
      <c r="P65" s="70"/>
      <c r="Q65" s="70"/>
      <c r="R65" s="71"/>
    </row>
    <row r="66" spans="1:18" ht="24.95" customHeight="1">
      <c r="A66" s="306"/>
      <c r="B66" s="306"/>
      <c r="C66" s="50"/>
      <c r="D66" s="97"/>
      <c r="E66" s="96"/>
      <c r="F66" s="78"/>
      <c r="G66" s="96"/>
      <c r="H66" s="99"/>
      <c r="I66" s="98"/>
      <c r="J66" s="68"/>
      <c r="K66" s="52"/>
      <c r="L66" s="67"/>
      <c r="M66" s="164"/>
      <c r="N66" s="152"/>
      <c r="O66" s="152"/>
      <c r="P66" s="153"/>
      <c r="Q66" s="153"/>
      <c r="R66" s="154"/>
    </row>
    <row r="67" spans="1:18" ht="20.100000000000001" customHeight="1">
      <c r="A67" s="1049" t="str">
        <f>A34</f>
        <v xml:space="preserve">数　　　　量　　　　計　　　算　　　表　　　　　　　　伝承活動棟 </v>
      </c>
      <c r="B67" s="1050"/>
      <c r="C67" s="1050"/>
      <c r="D67" s="1050"/>
      <c r="E67" s="1050"/>
      <c r="F67" s="1050"/>
      <c r="G67" s="1050"/>
      <c r="H67" s="1050"/>
      <c r="I67" s="1050"/>
      <c r="J67" s="1050"/>
      <c r="K67" s="1050"/>
      <c r="L67" s="1050"/>
      <c r="M67" s="1050"/>
      <c r="N67" s="1050"/>
      <c r="O67" s="1050"/>
      <c r="P67" s="1050"/>
      <c r="Q67" s="1050"/>
      <c r="R67" s="1051"/>
    </row>
    <row r="68" spans="1:18" ht="20.100000000000001" customHeight="1">
      <c r="A68" s="1052"/>
      <c r="B68" s="1053"/>
      <c r="C68" s="1053"/>
      <c r="D68" s="1053"/>
      <c r="E68" s="1053"/>
      <c r="F68" s="1053"/>
      <c r="G68" s="1053"/>
      <c r="H68" s="1053"/>
      <c r="I68" s="1053"/>
      <c r="J68" s="1053"/>
      <c r="K68" s="1053"/>
      <c r="L68" s="1053"/>
      <c r="M68" s="1053"/>
      <c r="N68" s="1053"/>
      <c r="O68" s="1053"/>
      <c r="P68" s="1053"/>
      <c r="Q68" s="1053"/>
      <c r="R68" s="1054"/>
    </row>
    <row r="69" spans="1:18" ht="20.100000000000001" customHeight="1">
      <c r="A69" s="1055"/>
      <c r="B69" s="1056"/>
      <c r="C69" s="1056"/>
      <c r="D69" s="1056"/>
      <c r="E69" s="1056"/>
      <c r="F69" s="1056"/>
      <c r="G69" s="1056"/>
      <c r="H69" s="1056"/>
      <c r="I69" s="1056"/>
      <c r="J69" s="1056"/>
      <c r="K69" s="1056"/>
      <c r="L69" s="1056"/>
      <c r="M69" s="1056"/>
      <c r="N69" s="1056"/>
      <c r="O69" s="1056"/>
      <c r="P69" s="1056"/>
      <c r="Q69" s="1056"/>
      <c r="R69" s="1057"/>
    </row>
    <row r="70" spans="1:18" ht="24.95" customHeight="1">
      <c r="A70" s="694" t="s">
        <v>52</v>
      </c>
      <c r="B70" s="1083" t="s">
        <v>53</v>
      </c>
      <c r="C70" s="1084"/>
      <c r="D70" s="1083" t="s">
        <v>54</v>
      </c>
      <c r="E70" s="1085"/>
      <c r="F70" s="1085"/>
      <c r="G70" s="1085"/>
      <c r="H70" s="1085"/>
      <c r="I70" s="1085"/>
      <c r="J70" s="1085"/>
      <c r="K70" s="1084"/>
      <c r="L70" s="694" t="s">
        <v>55</v>
      </c>
      <c r="M70" s="694" t="s">
        <v>56</v>
      </c>
      <c r="N70" s="1083" t="s">
        <v>57</v>
      </c>
      <c r="O70" s="1085"/>
      <c r="P70" s="1085"/>
      <c r="Q70" s="1085"/>
      <c r="R70" s="1084"/>
    </row>
    <row r="71" spans="1:18" ht="24.95" customHeight="1">
      <c r="A71" s="694"/>
      <c r="B71" s="694" t="s">
        <v>154</v>
      </c>
      <c r="C71" s="50" t="s">
        <v>327</v>
      </c>
      <c r="D71" s="267">
        <f>O56</f>
        <v>7.3</v>
      </c>
      <c r="E71" s="74" t="s">
        <v>83</v>
      </c>
      <c r="F71" s="267">
        <v>0.06</v>
      </c>
      <c r="G71" s="74"/>
      <c r="H71" s="269"/>
      <c r="I71" s="694" t="s">
        <v>448</v>
      </c>
      <c r="J71" s="80">
        <f>D71*F71</f>
        <v>0.438</v>
      </c>
      <c r="K71" s="53"/>
      <c r="L71" s="95">
        <f>ROUNDUP(J71,1)</f>
        <v>0.5</v>
      </c>
      <c r="M71" s="109" t="s">
        <v>149</v>
      </c>
      <c r="N71" s="685"/>
      <c r="O71" s="691"/>
      <c r="P71" s="691"/>
      <c r="Q71" s="691"/>
      <c r="R71" s="59"/>
    </row>
    <row r="72" spans="1:18" ht="24.95" customHeight="1">
      <c r="A72" s="694"/>
      <c r="B72" s="49"/>
      <c r="C72" s="62"/>
      <c r="D72" s="108"/>
      <c r="E72" s="74"/>
      <c r="F72" s="61"/>
      <c r="G72" s="74"/>
      <c r="H72" s="74"/>
      <c r="I72" s="694"/>
      <c r="J72" s="80"/>
      <c r="K72" s="53"/>
      <c r="L72" s="119"/>
      <c r="M72" s="100"/>
      <c r="N72" s="685"/>
      <c r="O72" s="691"/>
      <c r="P72" s="691"/>
      <c r="Q72" s="691"/>
      <c r="R72" s="59"/>
    </row>
    <row r="73" spans="1:18" ht="24.95" customHeight="1">
      <c r="A73" s="694"/>
      <c r="B73" s="49" t="s">
        <v>70</v>
      </c>
      <c r="C73" s="64" t="s">
        <v>291</v>
      </c>
      <c r="D73" s="108">
        <v>0.2</v>
      </c>
      <c r="E73" s="74" t="s">
        <v>83</v>
      </c>
      <c r="F73" s="78">
        <v>4</v>
      </c>
      <c r="G73" s="74" t="s">
        <v>83</v>
      </c>
      <c r="H73" s="74">
        <v>0.51500000000000001</v>
      </c>
      <c r="I73" s="694" t="s">
        <v>454</v>
      </c>
      <c r="J73" s="80">
        <f>D73*F73*H73</f>
        <v>0.41200000000000003</v>
      </c>
      <c r="K73" s="53"/>
      <c r="L73" s="119"/>
      <c r="M73" s="694"/>
      <c r="N73" s="58"/>
      <c r="O73" s="691"/>
      <c r="P73" s="691"/>
      <c r="Q73" s="691"/>
      <c r="R73" s="59"/>
    </row>
    <row r="74" spans="1:18" ht="24.95" customHeight="1">
      <c r="A74" s="694"/>
      <c r="B74" s="49"/>
      <c r="C74" s="49"/>
      <c r="D74" s="107">
        <f>J73</f>
        <v>0.41200000000000003</v>
      </c>
      <c r="E74" s="74" t="s">
        <v>83</v>
      </c>
      <c r="F74" s="78">
        <v>9</v>
      </c>
      <c r="G74" s="106"/>
      <c r="H74" s="74"/>
      <c r="I74" s="694" t="s">
        <v>448</v>
      </c>
      <c r="J74" s="80">
        <f>D74*F74</f>
        <v>3.7080000000000002</v>
      </c>
      <c r="K74" s="53"/>
      <c r="L74" s="95"/>
      <c r="M74" s="694"/>
      <c r="N74" s="58"/>
      <c r="O74" s="691"/>
      <c r="P74" s="691"/>
      <c r="Q74" s="691"/>
      <c r="R74" s="59"/>
    </row>
    <row r="75" spans="1:18" ht="24.95" customHeight="1">
      <c r="A75" s="694"/>
      <c r="B75" s="142"/>
      <c r="C75" s="64" t="s">
        <v>289</v>
      </c>
      <c r="D75" s="108">
        <v>0.25</v>
      </c>
      <c r="E75" s="73" t="s">
        <v>452</v>
      </c>
      <c r="F75" s="108">
        <v>5.5750000000000002</v>
      </c>
      <c r="G75" s="73" t="s">
        <v>452</v>
      </c>
      <c r="H75" s="96">
        <v>2.8</v>
      </c>
      <c r="I75" s="73" t="s">
        <v>452</v>
      </c>
      <c r="J75" s="247"/>
      <c r="K75" s="143"/>
      <c r="L75" s="144"/>
      <c r="M75" s="145"/>
      <c r="N75" s="58"/>
      <c r="O75" s="691"/>
      <c r="P75" s="691"/>
      <c r="Q75" s="691"/>
      <c r="R75" s="59"/>
    </row>
    <row r="76" spans="1:18" ht="24.95" customHeight="1">
      <c r="A76" s="694"/>
      <c r="B76" s="49"/>
      <c r="C76" s="49"/>
      <c r="D76" s="108">
        <v>0.25</v>
      </c>
      <c r="E76" s="73" t="s">
        <v>452</v>
      </c>
      <c r="F76" s="108">
        <v>2.5499999999999998</v>
      </c>
      <c r="G76" s="73" t="s">
        <v>452</v>
      </c>
      <c r="H76" s="73">
        <v>5.3250000000000002</v>
      </c>
      <c r="I76" s="694" t="s">
        <v>448</v>
      </c>
      <c r="J76" s="247">
        <f>D75+F75+H75+D76+F76+H76</f>
        <v>16.75</v>
      </c>
      <c r="K76" s="53"/>
      <c r="L76" s="95"/>
      <c r="M76" s="694"/>
      <c r="N76" s="58"/>
      <c r="O76" s="691"/>
      <c r="P76" s="691"/>
      <c r="Q76" s="691"/>
      <c r="R76" s="59"/>
    </row>
    <row r="77" spans="1:18" ht="24.95" customHeight="1">
      <c r="A77" s="694"/>
      <c r="B77" s="49"/>
      <c r="C77" s="49"/>
      <c r="D77" s="108">
        <v>0.25</v>
      </c>
      <c r="E77" s="73" t="s">
        <v>452</v>
      </c>
      <c r="F77" s="61">
        <v>2.8450000000000002</v>
      </c>
      <c r="G77" s="73" t="s">
        <v>452</v>
      </c>
      <c r="H77" s="74">
        <v>2.7949999999999999</v>
      </c>
      <c r="I77" s="106" t="s">
        <v>452</v>
      </c>
      <c r="J77" s="80"/>
      <c r="K77" s="53"/>
      <c r="L77" s="117"/>
      <c r="M77" s="109"/>
      <c r="N77" s="1086"/>
      <c r="O77" s="1088"/>
      <c r="P77" s="1088"/>
      <c r="Q77" s="1088"/>
      <c r="R77" s="59"/>
    </row>
    <row r="78" spans="1:18" ht="24.95" customHeight="1">
      <c r="A78" s="694"/>
      <c r="B78" s="49"/>
      <c r="C78" s="49"/>
      <c r="D78" s="108">
        <v>0.25</v>
      </c>
      <c r="E78" s="73" t="s">
        <v>452</v>
      </c>
      <c r="F78" s="61">
        <v>2.5449999999999999</v>
      </c>
      <c r="G78" s="73" t="s">
        <v>452</v>
      </c>
      <c r="H78" s="74">
        <v>2.5950000000000002</v>
      </c>
      <c r="I78" s="694" t="s">
        <v>448</v>
      </c>
      <c r="J78" s="80">
        <f>D77+F77+H77+D78+F78+H78</f>
        <v>11.280000000000001</v>
      </c>
      <c r="K78" s="53"/>
      <c r="L78" s="117"/>
      <c r="M78" s="109"/>
      <c r="N78" s="685"/>
      <c r="O78" s="686"/>
      <c r="P78" s="686"/>
      <c r="Q78" s="686"/>
      <c r="R78" s="59"/>
    </row>
    <row r="79" spans="1:18" ht="24.95" customHeight="1">
      <c r="A79" s="694"/>
      <c r="B79" s="49"/>
      <c r="C79" s="49"/>
      <c r="D79" s="108">
        <f>J76</f>
        <v>16.75</v>
      </c>
      <c r="E79" s="73" t="s">
        <v>452</v>
      </c>
      <c r="F79" s="61">
        <f>J78</f>
        <v>11.280000000000001</v>
      </c>
      <c r="G79" s="74"/>
      <c r="H79" s="74"/>
      <c r="I79" s="694" t="s">
        <v>448</v>
      </c>
      <c r="J79" s="80">
        <f>D79+F79</f>
        <v>28.03</v>
      </c>
      <c r="K79" s="53"/>
      <c r="L79" s="95">
        <f>ROUNDUP(J79,1)</f>
        <v>28.1</v>
      </c>
      <c r="M79" s="694"/>
      <c r="N79" s="685" t="s">
        <v>1264</v>
      </c>
      <c r="O79" s="692" t="s">
        <v>1265</v>
      </c>
      <c r="P79" s="686"/>
      <c r="Q79" s="686"/>
      <c r="R79" s="59"/>
    </row>
    <row r="80" spans="1:18" ht="24.95" customHeight="1">
      <c r="A80" s="694"/>
      <c r="B80" s="49"/>
      <c r="C80" s="49"/>
      <c r="D80" s="108"/>
      <c r="E80" s="73"/>
      <c r="F80" s="61"/>
      <c r="G80" s="74"/>
      <c r="H80" s="74"/>
      <c r="I80" s="694"/>
      <c r="J80" s="80"/>
      <c r="K80" s="53"/>
      <c r="L80" s="95">
        <f>L79+2.8</f>
        <v>30.900000000000002</v>
      </c>
      <c r="M80" s="694" t="s">
        <v>85</v>
      </c>
      <c r="N80" s="685"/>
      <c r="O80" s="686"/>
      <c r="P80" s="686"/>
      <c r="Q80" s="686"/>
      <c r="R80" s="59"/>
    </row>
    <row r="81" spans="1:18" ht="24.95" customHeight="1">
      <c r="A81" s="694"/>
      <c r="B81" s="49"/>
      <c r="C81" s="64" t="s">
        <v>344</v>
      </c>
      <c r="D81" s="108">
        <v>5.5750000000000002</v>
      </c>
      <c r="E81" s="106" t="s">
        <v>83</v>
      </c>
      <c r="F81" s="61">
        <v>0.1</v>
      </c>
      <c r="G81" s="106" t="s">
        <v>83</v>
      </c>
      <c r="H81" s="78">
        <v>2</v>
      </c>
      <c r="I81" s="694" t="s">
        <v>455</v>
      </c>
      <c r="J81" s="80">
        <f>D81*F81*H81</f>
        <v>1.115</v>
      </c>
      <c r="K81" s="53"/>
      <c r="L81" s="95">
        <f>ROUNDUP(L80+J81,1)</f>
        <v>32.1</v>
      </c>
      <c r="M81" s="694" t="s">
        <v>85</v>
      </c>
      <c r="N81" s="685"/>
      <c r="O81" s="686"/>
      <c r="P81" s="686"/>
      <c r="Q81" s="686"/>
      <c r="R81" s="59"/>
    </row>
    <row r="82" spans="1:18" ht="24.95" customHeight="1">
      <c r="A82" s="694"/>
      <c r="B82" s="49" t="s">
        <v>160</v>
      </c>
      <c r="C82" s="64" t="s">
        <v>456</v>
      </c>
      <c r="D82" s="248">
        <f>O40</f>
        <v>12.015000000000001</v>
      </c>
      <c r="E82" s="106" t="s">
        <v>83</v>
      </c>
      <c r="F82" s="78">
        <v>4</v>
      </c>
      <c r="G82" s="74"/>
      <c r="H82" s="74"/>
      <c r="I82" s="694" t="s">
        <v>448</v>
      </c>
      <c r="J82" s="80">
        <f>D82*F82</f>
        <v>48.06</v>
      </c>
      <c r="K82" s="53"/>
      <c r="L82" s="119"/>
      <c r="M82" s="694"/>
      <c r="N82" s="685"/>
      <c r="O82" s="686"/>
      <c r="P82" s="686"/>
      <c r="Q82" s="686"/>
      <c r="R82" s="59"/>
    </row>
    <row r="83" spans="1:18" ht="24.95" customHeight="1">
      <c r="A83" s="694"/>
      <c r="B83" s="49"/>
      <c r="C83" s="64"/>
      <c r="D83" s="95">
        <f>J82</f>
        <v>48.06</v>
      </c>
      <c r="E83" s="106" t="s">
        <v>83</v>
      </c>
      <c r="F83" s="61">
        <v>0.995</v>
      </c>
      <c r="G83" s="74"/>
      <c r="H83" s="74"/>
      <c r="I83" s="694" t="s">
        <v>448</v>
      </c>
      <c r="J83" s="80">
        <f>D83*F83</f>
        <v>47.819700000000005</v>
      </c>
      <c r="K83" s="53"/>
      <c r="L83" s="119"/>
      <c r="M83" s="694"/>
      <c r="N83" s="58"/>
      <c r="O83" s="691"/>
      <c r="P83" s="691"/>
      <c r="Q83" s="691"/>
      <c r="R83" s="59"/>
    </row>
    <row r="84" spans="1:18" ht="24.95" customHeight="1">
      <c r="A84" s="694"/>
      <c r="B84" s="62"/>
      <c r="C84" s="64" t="s">
        <v>457</v>
      </c>
      <c r="D84" s="248">
        <f>D82</f>
        <v>12.015000000000001</v>
      </c>
      <c r="E84" s="106" t="s">
        <v>458</v>
      </c>
      <c r="F84" s="134">
        <v>0.2</v>
      </c>
      <c r="G84" s="106"/>
      <c r="H84" s="74"/>
      <c r="I84" s="694" t="s">
        <v>448</v>
      </c>
      <c r="J84" s="250">
        <f>D84/F84</f>
        <v>60.075000000000003</v>
      </c>
      <c r="K84" s="53"/>
      <c r="L84" s="119"/>
      <c r="M84" s="694"/>
      <c r="N84" s="58"/>
      <c r="O84" s="691"/>
      <c r="P84" s="691"/>
      <c r="Q84" s="691"/>
      <c r="R84" s="59"/>
    </row>
    <row r="85" spans="1:18" ht="24.95" customHeight="1">
      <c r="A85" s="694"/>
      <c r="B85" s="694"/>
      <c r="C85" s="66"/>
      <c r="D85" s="249">
        <f>(ROUNDUP(J84,0))+1</f>
        <v>62</v>
      </c>
      <c r="E85" s="106" t="s">
        <v>83</v>
      </c>
      <c r="F85" s="97">
        <f>O85</f>
        <v>1.53</v>
      </c>
      <c r="G85" s="106" t="s">
        <v>83</v>
      </c>
      <c r="H85" s="74">
        <v>0.56000000000000005</v>
      </c>
      <c r="I85" s="106" t="s">
        <v>84</v>
      </c>
      <c r="J85" s="80">
        <f>D85*F85*H85</f>
        <v>53.121600000000008</v>
      </c>
      <c r="K85" s="53"/>
      <c r="L85" s="119"/>
      <c r="M85" s="694"/>
      <c r="N85" s="690" t="s">
        <v>292</v>
      </c>
      <c r="O85" s="691">
        <v>1.53</v>
      </c>
      <c r="P85" s="691"/>
      <c r="Q85" s="691"/>
      <c r="R85" s="59"/>
    </row>
    <row r="86" spans="1:18" ht="24.95" customHeight="1">
      <c r="A86" s="694"/>
      <c r="B86" s="694"/>
      <c r="C86" s="66"/>
      <c r="D86" s="108">
        <f>J83</f>
        <v>47.819700000000005</v>
      </c>
      <c r="E86" s="106" t="s">
        <v>452</v>
      </c>
      <c r="F86" s="61">
        <f>J85</f>
        <v>53.121600000000008</v>
      </c>
      <c r="G86" s="74"/>
      <c r="H86" s="74"/>
      <c r="I86" s="106" t="s">
        <v>84</v>
      </c>
      <c r="J86" s="80">
        <f>D86+F86</f>
        <v>100.94130000000001</v>
      </c>
      <c r="K86" s="53"/>
      <c r="L86" s="119"/>
      <c r="M86" s="694"/>
      <c r="N86" s="1080" t="s">
        <v>1267</v>
      </c>
      <c r="O86" s="1046"/>
      <c r="P86" s="1092" t="s">
        <v>1268</v>
      </c>
      <c r="Q86" s="1092"/>
      <c r="R86" s="59"/>
    </row>
    <row r="87" spans="1:18" ht="24.95" customHeight="1">
      <c r="A87" s="694"/>
      <c r="B87" s="694"/>
      <c r="C87" s="66"/>
      <c r="D87" s="108"/>
      <c r="E87" s="106"/>
      <c r="F87" s="61"/>
      <c r="G87" s="74"/>
      <c r="H87" s="74"/>
      <c r="I87" s="106"/>
      <c r="J87" s="80">
        <v>10.0764</v>
      </c>
      <c r="K87" s="53"/>
      <c r="L87" s="119"/>
      <c r="M87" s="694"/>
      <c r="N87" s="690"/>
      <c r="O87" s="691"/>
      <c r="P87" s="687"/>
      <c r="Q87" s="687"/>
      <c r="R87" s="59"/>
    </row>
    <row r="88" spans="1:18" ht="24.95" customHeight="1">
      <c r="A88" s="694"/>
      <c r="B88" s="694"/>
      <c r="C88" s="50"/>
      <c r="D88" s="61">
        <f>J86+J87</f>
        <v>111.01770000000002</v>
      </c>
      <c r="E88" s="106" t="s">
        <v>83</v>
      </c>
      <c r="F88" s="61">
        <v>1.04</v>
      </c>
      <c r="G88" s="74"/>
      <c r="H88" s="61"/>
      <c r="I88" s="106" t="s">
        <v>84</v>
      </c>
      <c r="J88" s="127">
        <f>D88*F88</f>
        <v>115.45840800000002</v>
      </c>
      <c r="K88" s="53"/>
      <c r="L88" s="119" t="s">
        <v>393</v>
      </c>
      <c r="M88" s="694"/>
      <c r="N88" s="690" t="s">
        <v>294</v>
      </c>
      <c r="O88" s="691"/>
      <c r="P88" s="691"/>
      <c r="Q88" s="691"/>
      <c r="R88" s="59"/>
    </row>
    <row r="89" spans="1:18" ht="24.95" customHeight="1">
      <c r="A89" s="694"/>
      <c r="B89" s="694"/>
      <c r="C89" s="50"/>
      <c r="D89" s="61"/>
      <c r="E89" s="106"/>
      <c r="F89" s="61"/>
      <c r="G89" s="74"/>
      <c r="H89" s="61"/>
      <c r="I89" s="106"/>
      <c r="J89" s="127"/>
      <c r="K89" s="53"/>
      <c r="L89" s="119">
        <f>ROUNDUP(J88/1000,1)</f>
        <v>0.2</v>
      </c>
      <c r="M89" s="694" t="s">
        <v>381</v>
      </c>
      <c r="N89" s="690" t="s">
        <v>293</v>
      </c>
      <c r="O89" s="691"/>
      <c r="P89" s="691"/>
      <c r="Q89" s="691"/>
      <c r="R89" s="59"/>
    </row>
    <row r="90" spans="1:18" ht="24.95" customHeight="1">
      <c r="A90" s="694"/>
      <c r="B90" s="694" t="s">
        <v>459</v>
      </c>
      <c r="C90" s="50"/>
      <c r="D90" s="95">
        <v>13.2</v>
      </c>
      <c r="E90" s="106" t="s">
        <v>460</v>
      </c>
      <c r="F90" s="134">
        <v>1.8</v>
      </c>
      <c r="G90" s="106"/>
      <c r="H90" s="74"/>
      <c r="I90" s="106" t="s">
        <v>84</v>
      </c>
      <c r="J90" s="128">
        <f>D90/F90</f>
        <v>7.333333333333333</v>
      </c>
      <c r="K90" s="76"/>
      <c r="L90" s="117">
        <f>ROUNDUP(J90*1.1,0)+1</f>
        <v>10</v>
      </c>
      <c r="M90" s="694" t="s">
        <v>21</v>
      </c>
      <c r="N90" s="689"/>
      <c r="O90" s="1089"/>
      <c r="P90" s="1089"/>
      <c r="Q90" s="70"/>
      <c r="R90" s="688"/>
    </row>
    <row r="91" spans="1:18" ht="24.95" customHeight="1">
      <c r="A91" s="694"/>
      <c r="B91" s="694"/>
      <c r="C91" s="50"/>
      <c r="D91" s="95"/>
      <c r="E91" s="106"/>
      <c r="F91" s="61"/>
      <c r="G91" s="106"/>
      <c r="H91" s="99"/>
      <c r="I91" s="106"/>
      <c r="J91" s="128"/>
      <c r="K91" s="52"/>
      <c r="L91" s="119"/>
      <c r="M91" s="694"/>
      <c r="N91" s="1090"/>
      <c r="O91" s="1089"/>
      <c r="P91" s="70"/>
      <c r="Q91" s="70"/>
      <c r="R91" s="688"/>
    </row>
    <row r="92" spans="1:18" ht="24.95" customHeight="1">
      <c r="A92" s="694"/>
      <c r="B92" s="694"/>
      <c r="C92" s="50"/>
      <c r="D92" s="107"/>
      <c r="E92" s="106"/>
      <c r="F92" s="61"/>
      <c r="G92" s="106"/>
      <c r="H92" s="99"/>
      <c r="I92" s="106"/>
      <c r="J92" s="128"/>
      <c r="K92" s="52"/>
      <c r="L92" s="119"/>
      <c r="M92" s="109"/>
      <c r="N92" s="689"/>
      <c r="O92" s="684"/>
      <c r="P92" s="70"/>
      <c r="Q92" s="70"/>
      <c r="R92" s="688"/>
    </row>
    <row r="93" spans="1:18" ht="24.95" customHeight="1">
      <c r="A93" s="694"/>
      <c r="B93" s="694"/>
      <c r="C93" s="50"/>
      <c r="D93" s="95"/>
      <c r="E93" s="106"/>
      <c r="F93" s="61"/>
      <c r="G93" s="106"/>
      <c r="H93" s="99"/>
      <c r="I93" s="106"/>
      <c r="J93" s="128"/>
      <c r="K93" s="52"/>
      <c r="L93" s="119"/>
      <c r="M93" s="694"/>
      <c r="N93" s="689"/>
      <c r="O93" s="684"/>
      <c r="P93" s="70"/>
      <c r="Q93" s="70"/>
      <c r="R93" s="688"/>
    </row>
    <row r="94" spans="1:18" ht="24.95" customHeight="1">
      <c r="A94" s="50"/>
      <c r="B94" s="694"/>
      <c r="C94" s="64"/>
      <c r="D94" s="63"/>
      <c r="E94" s="106"/>
      <c r="F94" s="67"/>
      <c r="G94" s="106"/>
      <c r="H94" s="131"/>
      <c r="I94" s="106"/>
      <c r="J94" s="68"/>
      <c r="K94" s="52"/>
      <c r="L94" s="52"/>
      <c r="M94" s="57"/>
      <c r="N94" s="689"/>
      <c r="O94" s="70"/>
      <c r="P94" s="70"/>
      <c r="Q94" s="70"/>
      <c r="R94" s="688"/>
    </row>
    <row r="95" spans="1:18" ht="24.95" customHeight="1">
      <c r="A95" s="50"/>
      <c r="B95" s="694"/>
      <c r="C95" s="64"/>
      <c r="D95" s="107"/>
      <c r="E95" s="106"/>
      <c r="F95" s="97"/>
      <c r="G95" s="106"/>
      <c r="H95" s="98"/>
      <c r="I95" s="106"/>
      <c r="J95" s="68"/>
      <c r="K95" s="52"/>
      <c r="L95" s="76"/>
      <c r="M95" s="57"/>
      <c r="N95" s="683"/>
      <c r="O95" s="70"/>
      <c r="P95" s="70"/>
      <c r="Q95" s="70"/>
      <c r="R95" s="688"/>
    </row>
    <row r="96" spans="1:18" ht="24.95" customHeight="1">
      <c r="A96" s="694"/>
      <c r="B96" s="694"/>
      <c r="C96" s="694"/>
      <c r="D96" s="61"/>
      <c r="E96" s="106"/>
      <c r="F96" s="61"/>
      <c r="G96" s="106"/>
      <c r="H96" s="74"/>
      <c r="I96" s="106"/>
      <c r="J96" s="68"/>
      <c r="K96" s="52"/>
      <c r="L96" s="76"/>
      <c r="M96" s="57"/>
      <c r="N96" s="683"/>
      <c r="O96" s="70"/>
      <c r="P96" s="70"/>
      <c r="Q96" s="70"/>
      <c r="R96" s="688"/>
    </row>
    <row r="97" spans="1:18" ht="24.95" customHeight="1">
      <c r="A97" s="694"/>
      <c r="B97" s="694"/>
      <c r="C97" s="694"/>
      <c r="D97" s="61"/>
      <c r="E97" s="106"/>
      <c r="F97" s="97"/>
      <c r="G97" s="106"/>
      <c r="H97" s="74"/>
      <c r="I97" s="106"/>
      <c r="J97" s="68"/>
      <c r="K97" s="52"/>
      <c r="L97" s="76"/>
      <c r="M97" s="57"/>
      <c r="N97" s="683"/>
      <c r="O97" s="70"/>
      <c r="P97" s="70"/>
      <c r="Q97" s="70"/>
      <c r="R97" s="688"/>
    </row>
    <row r="98" spans="1:18" ht="24.95" customHeight="1">
      <c r="A98" s="694"/>
      <c r="B98" s="694"/>
      <c r="C98" s="50"/>
      <c r="D98" s="61"/>
      <c r="E98" s="106"/>
      <c r="F98" s="61"/>
      <c r="G98" s="106"/>
      <c r="H98" s="99"/>
      <c r="I98" s="106"/>
      <c r="J98" s="68"/>
      <c r="K98" s="52"/>
      <c r="L98" s="76"/>
      <c r="M98" s="57"/>
      <c r="N98" s="69"/>
      <c r="O98" s="70"/>
      <c r="P98" s="70"/>
      <c r="Q98" s="70"/>
      <c r="R98" s="688"/>
    </row>
    <row r="99" spans="1:18" ht="24.95" customHeight="1">
      <c r="A99" s="694"/>
      <c r="B99" s="694"/>
      <c r="C99" s="50"/>
      <c r="D99" s="97"/>
      <c r="E99" s="96"/>
      <c r="F99" s="78"/>
      <c r="G99" s="96"/>
      <c r="H99" s="99"/>
      <c r="I99" s="98"/>
      <c r="J99" s="165"/>
      <c r="K99" s="76"/>
      <c r="L99" s="63"/>
      <c r="M99" s="57"/>
      <c r="N99" s="683"/>
      <c r="O99" s="70"/>
      <c r="P99" s="70"/>
      <c r="Q99" s="70"/>
      <c r="R99" s="688"/>
    </row>
    <row r="100" spans="1:18" ht="24.95" customHeight="1">
      <c r="A100" s="694"/>
      <c r="B100" s="694"/>
      <c r="C100" s="50"/>
      <c r="D100" s="97"/>
      <c r="E100" s="106"/>
      <c r="F100" s="97"/>
      <c r="G100" s="106"/>
      <c r="H100" s="99"/>
      <c r="I100" s="106"/>
      <c r="J100" s="80"/>
      <c r="K100" s="76"/>
      <c r="L100" s="63"/>
      <c r="M100" s="57"/>
      <c r="N100" s="728"/>
      <c r="O100" s="153"/>
      <c r="P100" s="153"/>
      <c r="Q100" s="153"/>
      <c r="R100" s="154"/>
    </row>
    <row r="101" spans="1:18" ht="24.95" customHeight="1">
      <c r="A101" s="1049" t="str">
        <f>A67</f>
        <v xml:space="preserve">数　　　　量　　　　計　　　算　　　表　　　　　　　　伝承活動棟 </v>
      </c>
      <c r="B101" s="1050"/>
      <c r="C101" s="1050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1"/>
    </row>
    <row r="102" spans="1:18" ht="24.95" customHeight="1">
      <c r="A102" s="1052"/>
      <c r="B102" s="1053"/>
      <c r="C102" s="1053"/>
      <c r="D102" s="1053"/>
      <c r="E102" s="1053"/>
      <c r="F102" s="1053"/>
      <c r="G102" s="1053"/>
      <c r="H102" s="1053"/>
      <c r="I102" s="1053"/>
      <c r="J102" s="1053"/>
      <c r="K102" s="1053"/>
      <c r="L102" s="1053"/>
      <c r="M102" s="1053"/>
      <c r="N102" s="1053"/>
      <c r="O102" s="1053"/>
      <c r="P102" s="1053"/>
      <c r="Q102" s="1053"/>
      <c r="R102" s="1054"/>
    </row>
    <row r="103" spans="1:18" ht="24.95" customHeight="1">
      <c r="A103" s="1055"/>
      <c r="B103" s="1056"/>
      <c r="C103" s="1056"/>
      <c r="D103" s="1056"/>
      <c r="E103" s="1056"/>
      <c r="F103" s="1056"/>
      <c r="G103" s="1056"/>
      <c r="H103" s="1056"/>
      <c r="I103" s="1056"/>
      <c r="J103" s="1056"/>
      <c r="K103" s="1056"/>
      <c r="L103" s="1056"/>
      <c r="M103" s="1056"/>
      <c r="N103" s="1056"/>
      <c r="O103" s="1056"/>
      <c r="P103" s="1056"/>
      <c r="Q103" s="1056"/>
      <c r="R103" s="1057"/>
    </row>
    <row r="104" spans="1:18" ht="24.95" customHeight="1">
      <c r="A104" s="306" t="s">
        <v>52</v>
      </c>
      <c r="B104" s="1083" t="s">
        <v>53</v>
      </c>
      <c r="C104" s="1084"/>
      <c r="D104" s="1083" t="s">
        <v>54</v>
      </c>
      <c r="E104" s="1085"/>
      <c r="F104" s="1085"/>
      <c r="G104" s="1085"/>
      <c r="H104" s="1085"/>
      <c r="I104" s="1085"/>
      <c r="J104" s="1085"/>
      <c r="K104" s="1084"/>
      <c r="L104" s="306" t="s">
        <v>55</v>
      </c>
      <c r="M104" s="306" t="s">
        <v>56</v>
      </c>
      <c r="N104" s="1083" t="s">
        <v>57</v>
      </c>
      <c r="O104" s="1085"/>
      <c r="P104" s="1085"/>
      <c r="Q104" s="1085"/>
      <c r="R104" s="1084"/>
    </row>
    <row r="105" spans="1:18" ht="24.95" customHeight="1">
      <c r="A105" s="306" t="s">
        <v>169</v>
      </c>
      <c r="B105" s="49" t="s">
        <v>297</v>
      </c>
      <c r="C105" s="64" t="s">
        <v>295</v>
      </c>
      <c r="D105" s="267">
        <v>0.83499999999999996</v>
      </c>
      <c r="E105" s="106" t="s">
        <v>461</v>
      </c>
      <c r="F105" s="267">
        <v>7.2450000000000001</v>
      </c>
      <c r="G105" s="106" t="s">
        <v>461</v>
      </c>
      <c r="H105" s="331">
        <v>11.105</v>
      </c>
      <c r="I105" s="306" t="s">
        <v>461</v>
      </c>
      <c r="J105" s="80"/>
      <c r="K105" s="53"/>
      <c r="L105" s="117"/>
      <c r="M105" s="306"/>
      <c r="N105" s="294"/>
      <c r="O105" s="302"/>
      <c r="P105" s="302"/>
      <c r="Q105" s="302"/>
      <c r="R105" s="59"/>
    </row>
    <row r="106" spans="1:18" ht="24.95" customHeight="1">
      <c r="A106" s="306"/>
      <c r="B106" s="49"/>
      <c r="C106" s="66"/>
      <c r="D106" s="107">
        <v>7.2450000000000001</v>
      </c>
      <c r="E106" s="106" t="s">
        <v>461</v>
      </c>
      <c r="F106" s="134">
        <v>5.6</v>
      </c>
      <c r="G106" s="106"/>
      <c r="H106" s="106"/>
      <c r="I106" s="306" t="s">
        <v>462</v>
      </c>
      <c r="J106" s="80">
        <f>D105+F105+H105+D106+F106</f>
        <v>32.03</v>
      </c>
      <c r="K106" s="53"/>
      <c r="L106" s="119"/>
      <c r="M106" s="100"/>
      <c r="N106" s="294"/>
      <c r="O106" s="302"/>
      <c r="P106" s="302"/>
      <c r="Q106" s="302"/>
      <c r="R106" s="59"/>
    </row>
    <row r="107" spans="1:18" ht="24.95" customHeight="1">
      <c r="A107" s="306"/>
      <c r="B107" s="49"/>
      <c r="C107" s="64" t="s">
        <v>296</v>
      </c>
      <c r="D107" s="108">
        <v>2.2000000000000002</v>
      </c>
      <c r="E107" s="106" t="s">
        <v>461</v>
      </c>
      <c r="F107" s="61">
        <v>9.3699999999999992</v>
      </c>
      <c r="G107" s="106" t="s">
        <v>461</v>
      </c>
      <c r="H107" s="74">
        <v>12.035</v>
      </c>
      <c r="I107" s="106" t="s">
        <v>461</v>
      </c>
      <c r="J107" s="80"/>
      <c r="K107" s="53"/>
      <c r="L107" s="119"/>
      <c r="M107" s="100"/>
      <c r="N107" s="58"/>
      <c r="O107" s="302"/>
      <c r="P107" s="302"/>
      <c r="Q107" s="302"/>
      <c r="R107" s="59"/>
    </row>
    <row r="108" spans="1:18" ht="24.95" customHeight="1">
      <c r="A108" s="306"/>
      <c r="B108" s="49"/>
      <c r="C108" s="49"/>
      <c r="D108" s="108">
        <v>4.4059999999999997</v>
      </c>
      <c r="E108" s="106"/>
      <c r="F108" s="61"/>
      <c r="G108" s="106"/>
      <c r="H108" s="74"/>
      <c r="I108" s="306" t="s">
        <v>462</v>
      </c>
      <c r="J108" s="118">
        <f>D107+F107+H107+D108</f>
        <v>28.010999999999999</v>
      </c>
      <c r="K108" s="53"/>
      <c r="L108" s="119"/>
      <c r="M108" s="100"/>
      <c r="N108" s="58"/>
      <c r="O108" s="302"/>
      <c r="P108" s="302"/>
      <c r="Q108" s="302"/>
      <c r="R108" s="59"/>
    </row>
    <row r="109" spans="1:18" ht="24.95" customHeight="1">
      <c r="A109" s="306"/>
      <c r="B109" s="49"/>
      <c r="C109" s="49"/>
      <c r="D109" s="108"/>
      <c r="E109" s="106"/>
      <c r="F109" s="61"/>
      <c r="G109" s="106"/>
      <c r="H109" s="74"/>
      <c r="I109" s="306"/>
      <c r="J109" s="80">
        <f>J106+J108</f>
        <v>60.040999999999997</v>
      </c>
      <c r="K109" s="53"/>
      <c r="L109" s="119">
        <f>ROUNDUP(J109,1)</f>
        <v>60.1</v>
      </c>
      <c r="M109" s="100" t="s">
        <v>197</v>
      </c>
      <c r="N109" s="602" t="s">
        <v>1275</v>
      </c>
      <c r="O109" s="608">
        <f>ROUNDUP(L109/2,0)</f>
        <v>31</v>
      </c>
      <c r="P109" s="302"/>
      <c r="Q109" s="302"/>
      <c r="R109" s="59"/>
    </row>
    <row r="110" spans="1:18" ht="24.95" customHeight="1">
      <c r="A110" s="306"/>
      <c r="B110" s="64" t="s">
        <v>298</v>
      </c>
      <c r="C110" s="64" t="s">
        <v>463</v>
      </c>
      <c r="D110" s="108">
        <v>2.4249999999999998</v>
      </c>
      <c r="E110" s="106" t="s">
        <v>447</v>
      </c>
      <c r="F110" s="78">
        <v>4</v>
      </c>
      <c r="G110" s="106"/>
      <c r="H110" s="74"/>
      <c r="I110" s="306" t="s">
        <v>448</v>
      </c>
      <c r="J110" s="250">
        <f>D110*F110</f>
        <v>9.6999999999999993</v>
      </c>
      <c r="K110" s="53"/>
      <c r="L110" s="119">
        <f>ROUNDUP(J110,1)</f>
        <v>9.6999999999999993</v>
      </c>
      <c r="M110" s="100" t="s">
        <v>197</v>
      </c>
      <c r="N110" s="602" t="s">
        <v>1275</v>
      </c>
      <c r="O110" s="608">
        <f>ROUNDUP(L110/2,0)</f>
        <v>5</v>
      </c>
      <c r="P110" s="302"/>
      <c r="Q110" s="302"/>
      <c r="R110" s="59"/>
    </row>
    <row r="111" spans="1:18" ht="24.95" customHeight="1">
      <c r="A111" s="306"/>
      <c r="B111" s="64" t="s">
        <v>299</v>
      </c>
      <c r="C111" s="49"/>
      <c r="D111" s="108"/>
      <c r="E111" s="106"/>
      <c r="F111" s="61"/>
      <c r="G111" s="106"/>
      <c r="H111" s="74"/>
      <c r="I111" s="598"/>
      <c r="J111" s="165"/>
      <c r="K111" s="53"/>
      <c r="L111" s="119">
        <v>6</v>
      </c>
      <c r="M111" s="306" t="s">
        <v>221</v>
      </c>
      <c r="N111" s="58"/>
      <c r="O111" s="302"/>
      <c r="P111" s="302"/>
      <c r="Q111" s="302"/>
      <c r="R111" s="59"/>
    </row>
    <row r="112" spans="1:18" ht="24.95" customHeight="1">
      <c r="A112" s="306"/>
      <c r="B112" s="64" t="s">
        <v>300</v>
      </c>
      <c r="C112" s="49"/>
      <c r="D112" s="108"/>
      <c r="E112" s="106"/>
      <c r="F112" s="61"/>
      <c r="G112" s="74"/>
      <c r="H112" s="74"/>
      <c r="I112" s="598"/>
      <c r="J112" s="80"/>
      <c r="K112" s="53"/>
      <c r="L112" s="119">
        <v>3.4</v>
      </c>
      <c r="M112" s="100" t="s">
        <v>197</v>
      </c>
      <c r="N112" s="1086"/>
      <c r="O112" s="1088"/>
      <c r="P112" s="1088"/>
      <c r="Q112" s="1088"/>
      <c r="R112" s="59"/>
    </row>
    <row r="113" spans="1:18" ht="24.95" customHeight="1">
      <c r="A113" s="306"/>
      <c r="B113" s="49" t="s">
        <v>1266</v>
      </c>
      <c r="C113" s="49"/>
      <c r="D113" s="119">
        <v>3.8</v>
      </c>
      <c r="E113" s="106" t="s">
        <v>1261</v>
      </c>
      <c r="F113" s="134">
        <v>3.6</v>
      </c>
      <c r="G113" s="74"/>
      <c r="H113" s="74"/>
      <c r="I113" s="598" t="s">
        <v>446</v>
      </c>
      <c r="J113" s="80"/>
      <c r="K113" s="53"/>
      <c r="L113" s="119">
        <f>D113+F113</f>
        <v>7.4</v>
      </c>
      <c r="M113" s="100" t="s">
        <v>197</v>
      </c>
      <c r="N113" s="58"/>
      <c r="O113" s="302"/>
      <c r="P113" s="302"/>
      <c r="Q113" s="302"/>
      <c r="R113" s="59"/>
    </row>
    <row r="114" spans="1:18" ht="24.95" customHeight="1">
      <c r="A114" s="306" t="s">
        <v>180</v>
      </c>
      <c r="B114" s="49" t="s">
        <v>150</v>
      </c>
      <c r="C114" s="49" t="s">
        <v>303</v>
      </c>
      <c r="D114" s="107"/>
      <c r="E114" s="106"/>
      <c r="F114" s="61"/>
      <c r="G114" s="74"/>
      <c r="H114" s="74"/>
      <c r="I114" s="306"/>
      <c r="J114" s="80"/>
      <c r="K114" s="53"/>
      <c r="L114" s="119">
        <f>O56</f>
        <v>7.3</v>
      </c>
      <c r="M114" s="306" t="s">
        <v>85</v>
      </c>
      <c r="N114" s="58"/>
      <c r="O114" s="302"/>
      <c r="P114" s="302"/>
      <c r="Q114" s="302"/>
      <c r="R114" s="59"/>
    </row>
    <row r="115" spans="1:18" ht="24.95" customHeight="1">
      <c r="A115" s="306"/>
      <c r="B115" s="49" t="s">
        <v>306</v>
      </c>
      <c r="C115" s="49"/>
      <c r="D115" s="107">
        <v>1.88</v>
      </c>
      <c r="E115" s="106" t="s">
        <v>447</v>
      </c>
      <c r="F115" s="61">
        <v>1.7</v>
      </c>
      <c r="G115" s="74"/>
      <c r="H115" s="74"/>
      <c r="I115" s="306" t="s">
        <v>448</v>
      </c>
      <c r="J115" s="80">
        <f>D115*F115</f>
        <v>3.1959999999999997</v>
      </c>
      <c r="K115" s="53"/>
      <c r="L115" s="119">
        <f>ROUNDUP(J115,1)</f>
        <v>3.2</v>
      </c>
      <c r="M115" s="306" t="s">
        <v>85</v>
      </c>
      <c r="N115" s="58"/>
      <c r="O115" s="302"/>
      <c r="P115" s="302"/>
      <c r="Q115" s="302"/>
      <c r="R115" s="59"/>
    </row>
    <row r="116" spans="1:18" ht="24.95" customHeight="1">
      <c r="A116" s="306"/>
      <c r="B116" s="49"/>
      <c r="C116" s="64"/>
      <c r="D116" s="108"/>
      <c r="E116" s="106"/>
      <c r="F116" s="61"/>
      <c r="G116" s="106"/>
      <c r="H116" s="74"/>
      <c r="I116" s="306"/>
      <c r="J116" s="128"/>
      <c r="K116" s="53"/>
      <c r="L116" s="119"/>
      <c r="M116" s="306"/>
      <c r="N116" s="58"/>
      <c r="O116" s="302"/>
      <c r="P116" s="302"/>
      <c r="Q116" s="302"/>
      <c r="R116" s="59"/>
    </row>
    <row r="117" spans="1:18" ht="24.95" customHeight="1">
      <c r="A117" s="306"/>
      <c r="B117" s="49" t="s">
        <v>192</v>
      </c>
      <c r="C117" s="64" t="s">
        <v>308</v>
      </c>
      <c r="D117" s="108">
        <v>3.75</v>
      </c>
      <c r="E117" s="106" t="s">
        <v>447</v>
      </c>
      <c r="F117" s="134">
        <v>0.82</v>
      </c>
      <c r="G117" s="106" t="s">
        <v>447</v>
      </c>
      <c r="H117" s="78">
        <v>3</v>
      </c>
      <c r="I117" s="306" t="s">
        <v>448</v>
      </c>
      <c r="J117" s="128">
        <f>D117*F117*H117</f>
        <v>9.2249999999999996</v>
      </c>
      <c r="K117" s="53"/>
      <c r="L117" s="119">
        <f>J117</f>
        <v>9.2249999999999996</v>
      </c>
      <c r="M117" s="306"/>
      <c r="N117" s="58"/>
      <c r="O117" s="302"/>
      <c r="P117" s="302"/>
      <c r="Q117" s="302"/>
      <c r="R117" s="59"/>
    </row>
    <row r="118" spans="1:18" ht="24.95" customHeight="1">
      <c r="A118" s="306"/>
      <c r="B118" s="62"/>
      <c r="C118" s="64" t="s">
        <v>309</v>
      </c>
      <c r="D118" s="108">
        <v>2.84</v>
      </c>
      <c r="E118" s="106" t="s">
        <v>447</v>
      </c>
      <c r="F118" s="61">
        <v>0.8</v>
      </c>
      <c r="G118" s="106" t="s">
        <v>447</v>
      </c>
      <c r="H118" s="78">
        <v>2</v>
      </c>
      <c r="I118" s="306" t="s">
        <v>448</v>
      </c>
      <c r="J118" s="128">
        <f>D118*F118*H118</f>
        <v>4.5439999999999996</v>
      </c>
      <c r="K118" s="53"/>
      <c r="L118" s="119"/>
      <c r="M118" s="306"/>
      <c r="N118" s="58"/>
      <c r="O118" s="302"/>
      <c r="P118" s="302"/>
      <c r="Q118" s="302"/>
      <c r="R118" s="59"/>
    </row>
    <row r="119" spans="1:18" ht="24.95" customHeight="1">
      <c r="A119" s="306"/>
      <c r="B119" s="306"/>
      <c r="C119" s="66"/>
      <c r="D119" s="108">
        <v>3.7450000000000001</v>
      </c>
      <c r="E119" s="106" t="s">
        <v>447</v>
      </c>
      <c r="F119" s="61">
        <v>0.8</v>
      </c>
      <c r="G119" s="74"/>
      <c r="H119" s="74"/>
      <c r="I119" s="306" t="s">
        <v>448</v>
      </c>
      <c r="J119" s="128">
        <f>D119*F119</f>
        <v>2.9960000000000004</v>
      </c>
      <c r="K119" s="53"/>
      <c r="L119" s="119"/>
      <c r="M119" s="306"/>
      <c r="N119" s="301"/>
      <c r="O119" s="302"/>
      <c r="P119" s="302"/>
      <c r="Q119" s="302"/>
      <c r="R119" s="59"/>
    </row>
    <row r="120" spans="1:18" ht="24.95" customHeight="1">
      <c r="A120" s="306"/>
      <c r="B120" s="306"/>
      <c r="C120" s="50"/>
      <c r="D120" s="61">
        <v>1.88</v>
      </c>
      <c r="E120" s="106" t="s">
        <v>447</v>
      </c>
      <c r="F120" s="61">
        <v>1.7649999999999999</v>
      </c>
      <c r="G120" s="74"/>
      <c r="H120" s="61"/>
      <c r="I120" s="306" t="s">
        <v>448</v>
      </c>
      <c r="J120" s="128">
        <f>D120*F120</f>
        <v>3.3181999999999996</v>
      </c>
      <c r="K120" s="53"/>
      <c r="L120" s="119">
        <f>J118+J119+J120</f>
        <v>10.8582</v>
      </c>
      <c r="M120" s="306"/>
      <c r="N120" s="301"/>
      <c r="O120" s="302"/>
      <c r="P120" s="302"/>
      <c r="Q120" s="302"/>
      <c r="R120" s="59"/>
    </row>
    <row r="121" spans="1:18" ht="24.95" customHeight="1">
      <c r="A121" s="306"/>
      <c r="B121" s="306"/>
      <c r="C121" s="50" t="s">
        <v>310</v>
      </c>
      <c r="D121" s="107">
        <v>0.91</v>
      </c>
      <c r="E121" s="106" t="s">
        <v>447</v>
      </c>
      <c r="F121" s="134">
        <v>2.4</v>
      </c>
      <c r="G121" s="106" t="s">
        <v>447</v>
      </c>
      <c r="H121" s="78">
        <v>2</v>
      </c>
      <c r="I121" s="306" t="s">
        <v>448</v>
      </c>
      <c r="J121" s="128">
        <f>D121*F121*H121</f>
        <v>4.3680000000000003</v>
      </c>
      <c r="K121" s="76"/>
      <c r="L121" s="119"/>
      <c r="M121" s="306"/>
      <c r="N121" s="300"/>
      <c r="O121" s="1089"/>
      <c r="P121" s="1089"/>
      <c r="Q121" s="70"/>
      <c r="R121" s="71"/>
    </row>
    <row r="122" spans="1:18" ht="24.95" customHeight="1">
      <c r="A122" s="306"/>
      <c r="B122" s="306"/>
      <c r="C122" s="50"/>
      <c r="D122" s="107">
        <v>1.9350000000000001</v>
      </c>
      <c r="E122" s="106" t="s">
        <v>447</v>
      </c>
      <c r="F122" s="61">
        <v>0.63500000000000001</v>
      </c>
      <c r="G122" s="106" t="s">
        <v>447</v>
      </c>
      <c r="H122" s="78">
        <v>2</v>
      </c>
      <c r="I122" s="306" t="s">
        <v>448</v>
      </c>
      <c r="J122" s="128">
        <f>D122*F122*H122</f>
        <v>2.4574500000000001</v>
      </c>
      <c r="K122" s="52"/>
      <c r="L122" s="119"/>
      <c r="M122" s="306"/>
      <c r="N122" s="1090"/>
      <c r="O122" s="1089"/>
      <c r="P122" s="70"/>
      <c r="Q122" s="70"/>
      <c r="R122" s="71"/>
    </row>
    <row r="123" spans="1:18" ht="24.95" customHeight="1">
      <c r="A123" s="50"/>
      <c r="B123" s="306"/>
      <c r="C123" s="64"/>
      <c r="D123" s="253">
        <v>1.415</v>
      </c>
      <c r="E123" s="106" t="s">
        <v>447</v>
      </c>
      <c r="F123" s="253">
        <v>0.63500000000000001</v>
      </c>
      <c r="G123" s="106" t="s">
        <v>447</v>
      </c>
      <c r="H123" s="252">
        <v>3</v>
      </c>
      <c r="I123" s="306" t="s">
        <v>448</v>
      </c>
      <c r="J123" s="128">
        <f>D123*F123*H123</f>
        <v>2.6955749999999998</v>
      </c>
      <c r="K123" s="52"/>
      <c r="L123" s="52"/>
      <c r="M123" s="57"/>
      <c r="N123" s="300"/>
      <c r="O123" s="70"/>
      <c r="P123" s="70"/>
      <c r="Q123" s="70"/>
      <c r="R123" s="71"/>
    </row>
    <row r="124" spans="1:18" ht="24.95" customHeight="1">
      <c r="A124" s="50"/>
      <c r="B124" s="49"/>
      <c r="C124" s="49"/>
      <c r="D124" s="107">
        <v>1.43</v>
      </c>
      <c r="E124" s="106" t="s">
        <v>447</v>
      </c>
      <c r="F124" s="97">
        <v>2.4</v>
      </c>
      <c r="G124" s="106" t="s">
        <v>447</v>
      </c>
      <c r="H124" s="117">
        <v>1</v>
      </c>
      <c r="I124" s="306" t="s">
        <v>448</v>
      </c>
      <c r="J124" s="128">
        <f>D124*F124*H124</f>
        <v>3.4319999999999999</v>
      </c>
      <c r="K124" s="52"/>
      <c r="L124" s="76"/>
      <c r="M124" s="306"/>
      <c r="N124" s="298"/>
      <c r="O124" s="70"/>
      <c r="P124" s="70"/>
      <c r="Q124" s="70"/>
      <c r="R124" s="71"/>
    </row>
    <row r="125" spans="1:18" ht="24.95" customHeight="1">
      <c r="A125" s="306"/>
      <c r="B125" s="306"/>
      <c r="C125" s="306"/>
      <c r="D125" s="61">
        <v>0.53</v>
      </c>
      <c r="E125" s="106" t="s">
        <v>447</v>
      </c>
      <c r="F125" s="61">
        <v>0.63500000000000001</v>
      </c>
      <c r="G125" s="106"/>
      <c r="H125" s="99"/>
      <c r="I125" s="306" t="s">
        <v>448</v>
      </c>
      <c r="J125" s="128">
        <f t="shared" ref="J125:J132" si="1">D125*F125</f>
        <v>0.33655000000000002</v>
      </c>
      <c r="K125" s="52"/>
      <c r="L125" s="168"/>
      <c r="M125" s="57"/>
      <c r="N125" s="69"/>
      <c r="O125" s="70"/>
      <c r="P125" s="70"/>
      <c r="Q125" s="70"/>
      <c r="R125" s="71"/>
    </row>
    <row r="126" spans="1:18" ht="24.95" customHeight="1">
      <c r="A126" s="618"/>
      <c r="B126" s="618"/>
      <c r="C126" s="618"/>
      <c r="D126" s="107">
        <v>2.7949999999999999</v>
      </c>
      <c r="E126" s="106" t="s">
        <v>447</v>
      </c>
      <c r="F126" s="61">
        <v>0.63500000000000001</v>
      </c>
      <c r="G126" s="106"/>
      <c r="H126" s="163"/>
      <c r="I126" s="618" t="s">
        <v>446</v>
      </c>
      <c r="J126" s="332">
        <f t="shared" ref="J126:J127" si="2">D126*F126</f>
        <v>1.7748249999999999</v>
      </c>
      <c r="K126" s="52"/>
      <c r="L126" s="168"/>
      <c r="M126" s="57"/>
      <c r="N126" s="69"/>
      <c r="O126" s="70"/>
      <c r="P126" s="70"/>
      <c r="Q126" s="70"/>
      <c r="R126" s="614"/>
    </row>
    <row r="127" spans="1:18" ht="24.95" customHeight="1">
      <c r="A127" s="618"/>
      <c r="B127" s="618"/>
      <c r="C127" s="618"/>
      <c r="D127" s="107">
        <v>1.88</v>
      </c>
      <c r="E127" s="106" t="s">
        <v>447</v>
      </c>
      <c r="F127" s="61">
        <v>1.7649999999999999</v>
      </c>
      <c r="G127" s="106"/>
      <c r="H127" s="163"/>
      <c r="I127" s="618" t="s">
        <v>446</v>
      </c>
      <c r="J127" s="128">
        <f t="shared" si="2"/>
        <v>3.3181999999999996</v>
      </c>
      <c r="K127" s="52"/>
      <c r="L127" s="119">
        <f>SUM(J121:J127)</f>
        <v>18.3826</v>
      </c>
      <c r="M127" s="57"/>
      <c r="N127" s="69"/>
      <c r="O127" s="70"/>
      <c r="P127" s="70"/>
      <c r="Q127" s="70"/>
      <c r="R127" s="614"/>
    </row>
    <row r="128" spans="1:18" ht="24.75" customHeight="1">
      <c r="A128" s="306"/>
      <c r="B128" s="306"/>
      <c r="C128" s="50" t="s">
        <v>253</v>
      </c>
      <c r="D128" s="61">
        <v>0.52</v>
      </c>
      <c r="E128" s="106" t="s">
        <v>447</v>
      </c>
      <c r="F128" s="97">
        <v>2.4</v>
      </c>
      <c r="G128" s="106"/>
      <c r="H128" s="99"/>
      <c r="I128" s="306" t="s">
        <v>448</v>
      </c>
      <c r="J128" s="128">
        <f t="shared" si="1"/>
        <v>1.248</v>
      </c>
      <c r="K128" s="52"/>
      <c r="L128" s="76"/>
      <c r="M128" s="57"/>
      <c r="N128" s="69"/>
      <c r="O128" s="70"/>
      <c r="P128" s="70"/>
      <c r="Q128" s="70"/>
      <c r="R128" s="71"/>
    </row>
    <row r="129" spans="1:18" ht="24.95" customHeight="1">
      <c r="A129" s="306"/>
      <c r="B129" s="306"/>
      <c r="C129" s="50"/>
      <c r="D129" s="61">
        <v>1.415</v>
      </c>
      <c r="E129" s="106" t="s">
        <v>447</v>
      </c>
      <c r="F129" s="61">
        <v>0.63500000000000001</v>
      </c>
      <c r="G129" s="96"/>
      <c r="H129" s="99"/>
      <c r="I129" s="306" t="s">
        <v>448</v>
      </c>
      <c r="J129" s="128">
        <f t="shared" si="1"/>
        <v>0.89852500000000002</v>
      </c>
      <c r="K129" s="76"/>
      <c r="L129" s="63"/>
      <c r="M129" s="57"/>
      <c r="N129" s="72"/>
      <c r="O129" s="70"/>
      <c r="P129" s="70"/>
      <c r="Q129" s="70"/>
      <c r="R129" s="71"/>
    </row>
    <row r="130" spans="1:18" ht="24.95" customHeight="1">
      <c r="A130" s="306"/>
      <c r="B130" s="306"/>
      <c r="C130" s="50"/>
      <c r="D130" s="61">
        <v>1.865</v>
      </c>
      <c r="E130" s="106" t="s">
        <v>447</v>
      </c>
      <c r="F130" s="61">
        <v>0.63500000000000001</v>
      </c>
      <c r="G130" s="106"/>
      <c r="H130" s="99"/>
      <c r="I130" s="306" t="s">
        <v>448</v>
      </c>
      <c r="J130" s="128">
        <f t="shared" si="1"/>
        <v>1.184275</v>
      </c>
      <c r="K130" s="76"/>
      <c r="L130" s="63"/>
      <c r="M130" s="306"/>
      <c r="N130" s="298"/>
      <c r="O130" s="1091"/>
      <c r="P130" s="1091"/>
      <c r="Q130" s="70"/>
      <c r="R130" s="71"/>
    </row>
    <row r="131" spans="1:18" ht="24.95" customHeight="1">
      <c r="A131" s="306"/>
      <c r="B131" s="306"/>
      <c r="C131" s="50"/>
      <c r="D131" s="61">
        <v>0.91500000000000004</v>
      </c>
      <c r="E131" s="106" t="s">
        <v>447</v>
      </c>
      <c r="F131" s="97">
        <v>2.4</v>
      </c>
      <c r="G131" s="96"/>
      <c r="H131" s="99"/>
      <c r="I131" s="306" t="s">
        <v>448</v>
      </c>
      <c r="J131" s="128">
        <f t="shared" si="1"/>
        <v>2.1960000000000002</v>
      </c>
      <c r="K131" s="52"/>
      <c r="L131" s="52"/>
      <c r="M131" s="57"/>
      <c r="N131" s="125"/>
      <c r="O131" s="297"/>
      <c r="P131" s="70"/>
      <c r="Q131" s="70"/>
      <c r="R131" s="71"/>
    </row>
    <row r="132" spans="1:18" ht="24.95" customHeight="1">
      <c r="A132" s="306"/>
      <c r="B132" s="49"/>
      <c r="C132" s="49"/>
      <c r="D132" s="107">
        <v>1.9350000000000001</v>
      </c>
      <c r="E132" s="106" t="s">
        <v>447</v>
      </c>
      <c r="F132" s="61">
        <v>0.40500000000000003</v>
      </c>
      <c r="G132" s="106"/>
      <c r="H132" s="163"/>
      <c r="I132" s="306" t="s">
        <v>448</v>
      </c>
      <c r="J132" s="128">
        <f t="shared" si="1"/>
        <v>0.78367500000000012</v>
      </c>
      <c r="K132" s="52"/>
      <c r="L132" s="76"/>
      <c r="M132" s="306"/>
      <c r="N132" s="297"/>
      <c r="O132" s="297"/>
      <c r="P132" s="70"/>
      <c r="Q132" s="70"/>
      <c r="R132" s="71"/>
    </row>
    <row r="133" spans="1:18" ht="24.95" customHeight="1">
      <c r="A133" s="306"/>
      <c r="B133" s="50"/>
      <c r="C133" s="50"/>
      <c r="D133" s="97"/>
      <c r="E133" s="106"/>
      <c r="F133" s="61"/>
      <c r="G133" s="73"/>
      <c r="H133" s="74"/>
      <c r="I133" s="306"/>
      <c r="J133" s="333">
        <f>SUM(J117:J132)</f>
        <v>44.776274999999998</v>
      </c>
      <c r="K133" s="53"/>
      <c r="L133" s="76"/>
      <c r="M133" s="57"/>
      <c r="N133" s="152"/>
      <c r="O133" s="152"/>
      <c r="P133" s="153"/>
      <c r="Q133" s="153"/>
      <c r="R133" s="154"/>
    </row>
    <row r="134" spans="1:18" ht="24.95" customHeight="1">
      <c r="A134" s="1049" t="str">
        <f>A101</f>
        <v xml:space="preserve">数　　　　量　　　　計　　　算　　　表　　　　　　　　伝承活動棟 </v>
      </c>
      <c r="B134" s="1050"/>
      <c r="C134" s="1050"/>
      <c r="D134" s="1050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50"/>
      <c r="O134" s="1050"/>
      <c r="P134" s="1050"/>
      <c r="Q134" s="1050"/>
      <c r="R134" s="1051"/>
    </row>
    <row r="135" spans="1:18" ht="24.95" customHeight="1">
      <c r="A135" s="1052"/>
      <c r="B135" s="1053"/>
      <c r="C135" s="1053"/>
      <c r="D135" s="1053"/>
      <c r="E135" s="1053"/>
      <c r="F135" s="1053"/>
      <c r="G135" s="1053"/>
      <c r="H135" s="1053"/>
      <c r="I135" s="1053"/>
      <c r="J135" s="1053"/>
      <c r="K135" s="1053"/>
      <c r="L135" s="1053"/>
      <c r="M135" s="1053"/>
      <c r="N135" s="1053"/>
      <c r="O135" s="1053"/>
      <c r="P135" s="1053"/>
      <c r="Q135" s="1053"/>
      <c r="R135" s="1054"/>
    </row>
    <row r="136" spans="1:18" ht="24.95" customHeight="1">
      <c r="A136" s="1055"/>
      <c r="B136" s="1056"/>
      <c r="C136" s="1056"/>
      <c r="D136" s="1056"/>
      <c r="E136" s="1056"/>
      <c r="F136" s="1056"/>
      <c r="G136" s="1056"/>
      <c r="H136" s="1056"/>
      <c r="I136" s="1056"/>
      <c r="J136" s="1056"/>
      <c r="K136" s="1056"/>
      <c r="L136" s="1056"/>
      <c r="M136" s="1056"/>
      <c r="N136" s="1056"/>
      <c r="O136" s="1056"/>
      <c r="P136" s="1056"/>
      <c r="Q136" s="1056"/>
      <c r="R136" s="1057"/>
    </row>
    <row r="137" spans="1:18" ht="24.95" customHeight="1">
      <c r="A137" s="694" t="s">
        <v>52</v>
      </c>
      <c r="B137" s="1083" t="s">
        <v>53</v>
      </c>
      <c r="C137" s="1084"/>
      <c r="D137" s="1083" t="s">
        <v>54</v>
      </c>
      <c r="E137" s="1085"/>
      <c r="F137" s="1085"/>
      <c r="G137" s="1085"/>
      <c r="H137" s="1085"/>
      <c r="I137" s="1085"/>
      <c r="J137" s="1085"/>
      <c r="K137" s="1084"/>
      <c r="L137" s="694" t="s">
        <v>55</v>
      </c>
      <c r="M137" s="694" t="s">
        <v>56</v>
      </c>
      <c r="N137" s="1083" t="s">
        <v>57</v>
      </c>
      <c r="O137" s="1085"/>
      <c r="P137" s="1085"/>
      <c r="Q137" s="1085"/>
      <c r="R137" s="1084"/>
    </row>
    <row r="138" spans="1:18" ht="24.95" customHeight="1">
      <c r="A138" s="694" t="s">
        <v>180</v>
      </c>
      <c r="B138" s="694" t="s">
        <v>192</v>
      </c>
      <c r="C138" s="50" t="s">
        <v>253</v>
      </c>
      <c r="D138" s="97">
        <v>2.78</v>
      </c>
      <c r="E138" s="106" t="s">
        <v>464</v>
      </c>
      <c r="F138" s="61">
        <v>0.40500000000000003</v>
      </c>
      <c r="G138" s="73"/>
      <c r="H138" s="74"/>
      <c r="I138" s="694" t="s">
        <v>465</v>
      </c>
      <c r="J138" s="128">
        <f>D138*F138</f>
        <v>1.1258999999999999</v>
      </c>
      <c r="K138" s="53"/>
      <c r="L138" s="119">
        <f>SUM(J128:J138,)-J133</f>
        <v>7.4363749999999982</v>
      </c>
      <c r="M138" s="694"/>
      <c r="N138" s="685"/>
      <c r="O138" s="691"/>
      <c r="P138" s="691"/>
      <c r="Q138" s="691"/>
      <c r="R138" s="59"/>
    </row>
    <row r="139" spans="1:18" ht="24.95" customHeight="1">
      <c r="A139" s="694"/>
      <c r="B139" s="49"/>
      <c r="C139" s="66" t="s">
        <v>252</v>
      </c>
      <c r="D139" s="108">
        <v>0.91</v>
      </c>
      <c r="E139" s="106" t="s">
        <v>464</v>
      </c>
      <c r="F139" s="61">
        <v>1.39</v>
      </c>
      <c r="G139" s="74"/>
      <c r="H139" s="74"/>
      <c r="I139" s="694" t="s">
        <v>465</v>
      </c>
      <c r="J139" s="128">
        <f>D139*F139</f>
        <v>1.2648999999999999</v>
      </c>
      <c r="K139" s="53"/>
      <c r="L139" s="119"/>
      <c r="M139" s="100"/>
      <c r="N139" s="685"/>
      <c r="O139" s="691"/>
      <c r="P139" s="691"/>
      <c r="Q139" s="691"/>
      <c r="R139" s="59"/>
    </row>
    <row r="140" spans="1:18" ht="24.95" customHeight="1">
      <c r="A140" s="694"/>
      <c r="B140" s="49"/>
      <c r="C140" s="62"/>
      <c r="D140" s="107">
        <v>1.9350000000000001</v>
      </c>
      <c r="E140" s="106" t="s">
        <v>464</v>
      </c>
      <c r="F140" s="97">
        <v>0.39</v>
      </c>
      <c r="G140" s="106" t="s">
        <v>464</v>
      </c>
      <c r="H140" s="117">
        <v>2</v>
      </c>
      <c r="I140" s="694" t="s">
        <v>465</v>
      </c>
      <c r="J140" s="128">
        <f>D140*F140*H140</f>
        <v>1.5093000000000001</v>
      </c>
      <c r="K140" s="53"/>
      <c r="L140" s="119">
        <f>ROUND(O56,1)</f>
        <v>7.3</v>
      </c>
      <c r="M140" s="100" t="s">
        <v>85</v>
      </c>
      <c r="N140" s="685"/>
      <c r="O140" s="691"/>
      <c r="P140" s="691"/>
      <c r="Q140" s="691"/>
      <c r="R140" s="59"/>
    </row>
    <row r="141" spans="1:18" ht="24.95" customHeight="1">
      <c r="A141" s="694"/>
      <c r="B141" s="49"/>
      <c r="C141" s="49"/>
      <c r="D141" s="108">
        <v>0.25</v>
      </c>
      <c r="E141" s="106" t="s">
        <v>447</v>
      </c>
      <c r="F141" s="61">
        <v>2.4550000000000001</v>
      </c>
      <c r="G141" s="74"/>
      <c r="H141" s="74"/>
      <c r="I141" s="694" t="s">
        <v>448</v>
      </c>
      <c r="J141" s="128">
        <f>D141*F141</f>
        <v>0.61375000000000002</v>
      </c>
      <c r="K141" s="53"/>
      <c r="L141" s="119">
        <f>SUM(J139:J141)</f>
        <v>3.38795</v>
      </c>
      <c r="M141" s="694"/>
      <c r="N141" s="1086"/>
      <c r="O141" s="1087"/>
      <c r="P141" s="691"/>
      <c r="Q141" s="691"/>
      <c r="R141" s="59"/>
    </row>
    <row r="142" spans="1:18" ht="24.95" customHeight="1">
      <c r="A142" s="694"/>
      <c r="B142" s="49"/>
      <c r="C142" s="64" t="s">
        <v>311</v>
      </c>
      <c r="D142" s="108">
        <v>2.84</v>
      </c>
      <c r="E142" s="106" t="s">
        <v>447</v>
      </c>
      <c r="F142" s="61">
        <v>2.15</v>
      </c>
      <c r="G142" s="106" t="s">
        <v>447</v>
      </c>
      <c r="H142" s="78">
        <v>1</v>
      </c>
      <c r="I142" s="694" t="s">
        <v>448</v>
      </c>
      <c r="J142" s="128">
        <f>D142*F142*H142</f>
        <v>6.1059999999999999</v>
      </c>
      <c r="K142" s="53"/>
      <c r="L142" s="119"/>
      <c r="M142" s="694"/>
      <c r="N142" s="58"/>
      <c r="O142" s="691"/>
      <c r="P142" s="691"/>
      <c r="Q142" s="691"/>
      <c r="R142" s="59"/>
    </row>
    <row r="143" spans="1:18" ht="24.95" customHeight="1">
      <c r="A143" s="694"/>
      <c r="B143" s="49"/>
      <c r="C143" s="64"/>
      <c r="D143" s="108">
        <v>0.91</v>
      </c>
      <c r="E143" s="106" t="s">
        <v>447</v>
      </c>
      <c r="F143" s="61">
        <v>0.33</v>
      </c>
      <c r="G143" s="106"/>
      <c r="H143" s="78"/>
      <c r="I143" s="694" t="s">
        <v>448</v>
      </c>
      <c r="J143" s="128">
        <f>D143*F143</f>
        <v>0.30030000000000001</v>
      </c>
      <c r="K143" s="53"/>
      <c r="L143" s="119"/>
      <c r="M143" s="694"/>
      <c r="N143" s="58"/>
      <c r="O143" s="691"/>
      <c r="P143" s="691"/>
      <c r="Q143" s="691"/>
      <c r="R143" s="59"/>
    </row>
    <row r="144" spans="1:18" ht="24.95" customHeight="1">
      <c r="A144" s="694"/>
      <c r="B144" s="49"/>
      <c r="C144" s="49"/>
      <c r="D144" s="108">
        <v>1.93</v>
      </c>
      <c r="E144" s="106" t="s">
        <v>447</v>
      </c>
      <c r="F144" s="61">
        <v>0.33</v>
      </c>
      <c r="G144" s="106" t="s">
        <v>447</v>
      </c>
      <c r="H144" s="78">
        <v>2</v>
      </c>
      <c r="I144" s="694" t="s">
        <v>448</v>
      </c>
      <c r="J144" s="128">
        <f>D144*F144*H144</f>
        <v>1.2738</v>
      </c>
      <c r="K144" s="53"/>
      <c r="L144" s="119">
        <f>SUM(J142:J144)</f>
        <v>7.6800999999999995</v>
      </c>
      <c r="M144" s="694"/>
      <c r="N144" s="58"/>
      <c r="O144" s="691"/>
      <c r="P144" s="691"/>
      <c r="Q144" s="691"/>
      <c r="R144" s="59"/>
    </row>
    <row r="145" spans="1:18" ht="24.95" customHeight="1">
      <c r="A145" s="694"/>
      <c r="B145" s="142"/>
      <c r="C145" s="142"/>
      <c r="D145" s="254"/>
      <c r="E145" s="255"/>
      <c r="F145" s="254"/>
      <c r="G145" s="255"/>
      <c r="H145" s="256"/>
      <c r="I145" s="694"/>
      <c r="J145" s="128"/>
      <c r="K145" s="269"/>
      <c r="L145" s="272"/>
      <c r="M145" s="694"/>
      <c r="N145" s="58"/>
      <c r="O145" s="691"/>
      <c r="P145" s="691"/>
      <c r="Q145" s="691"/>
      <c r="R145" s="59"/>
    </row>
    <row r="146" spans="1:18" ht="24.95" customHeight="1">
      <c r="A146" s="694"/>
      <c r="B146" s="49"/>
      <c r="C146" s="64" t="s">
        <v>255</v>
      </c>
      <c r="D146" s="108">
        <v>0.92500000000000004</v>
      </c>
      <c r="E146" s="106" t="s">
        <v>447</v>
      </c>
      <c r="F146" s="61">
        <v>2.35</v>
      </c>
      <c r="G146" s="106" t="s">
        <v>447</v>
      </c>
      <c r="H146" s="78">
        <v>2</v>
      </c>
      <c r="I146" s="694" t="s">
        <v>448</v>
      </c>
      <c r="J146" s="80">
        <f>D146*F146*H146</f>
        <v>4.3475000000000001</v>
      </c>
      <c r="K146" s="53"/>
      <c r="L146" s="117"/>
      <c r="M146" s="694"/>
      <c r="N146" s="58"/>
      <c r="O146" s="691"/>
      <c r="P146" s="691"/>
      <c r="Q146" s="691"/>
      <c r="R146" s="59"/>
    </row>
    <row r="147" spans="1:18" ht="24.95" customHeight="1">
      <c r="A147" s="694"/>
      <c r="B147" s="49"/>
      <c r="C147" s="49"/>
      <c r="D147" s="108">
        <v>0.91500000000000004</v>
      </c>
      <c r="E147" s="106" t="s">
        <v>447</v>
      </c>
      <c r="F147" s="61">
        <v>2.1749999999999998</v>
      </c>
      <c r="G147" s="106" t="s">
        <v>447</v>
      </c>
      <c r="H147" s="78">
        <v>2</v>
      </c>
      <c r="I147" s="694" t="s">
        <v>448</v>
      </c>
      <c r="J147" s="80">
        <f>D147*F147*H147</f>
        <v>3.9802499999999998</v>
      </c>
      <c r="K147" s="53"/>
      <c r="L147" s="117"/>
      <c r="M147" s="694"/>
      <c r="N147" s="1086"/>
      <c r="O147" s="1088"/>
      <c r="P147" s="1088"/>
      <c r="Q147" s="1088"/>
      <c r="R147" s="59"/>
    </row>
    <row r="148" spans="1:18" ht="24.95" customHeight="1">
      <c r="A148" s="694"/>
      <c r="B148" s="49"/>
      <c r="C148" s="49"/>
      <c r="D148" s="108">
        <v>0.92500000000000004</v>
      </c>
      <c r="E148" s="106" t="s">
        <v>447</v>
      </c>
      <c r="F148" s="61">
        <v>0.57999999999999996</v>
      </c>
      <c r="G148" s="106" t="s">
        <v>447</v>
      </c>
      <c r="H148" s="74"/>
      <c r="I148" s="694" t="s">
        <v>448</v>
      </c>
      <c r="J148" s="80">
        <f>D148*F148</f>
        <v>0.53649999999999998</v>
      </c>
      <c r="K148" s="53"/>
      <c r="L148" s="119"/>
      <c r="M148" s="694"/>
      <c r="N148" s="685"/>
      <c r="O148" s="686"/>
      <c r="P148" s="686"/>
      <c r="Q148" s="686"/>
      <c r="R148" s="59"/>
    </row>
    <row r="149" spans="1:18" ht="24.95" customHeight="1">
      <c r="A149" s="694"/>
      <c r="B149" s="49"/>
      <c r="C149" s="49"/>
      <c r="D149" s="108">
        <v>4.66</v>
      </c>
      <c r="E149" s="106" t="s">
        <v>447</v>
      </c>
      <c r="F149" s="61">
        <v>0.57999999999999996</v>
      </c>
      <c r="G149" s="106" t="s">
        <v>447</v>
      </c>
      <c r="H149" s="74"/>
      <c r="I149" s="694" t="s">
        <v>448</v>
      </c>
      <c r="J149" s="80">
        <f>D149*F149</f>
        <v>2.7027999999999999</v>
      </c>
      <c r="K149" s="53"/>
      <c r="L149" s="119">
        <f>SUM(J146:J149)</f>
        <v>11.56705</v>
      </c>
      <c r="M149" s="694"/>
      <c r="N149" s="685"/>
      <c r="O149" s="686"/>
      <c r="P149" s="686"/>
      <c r="Q149" s="686"/>
      <c r="R149" s="59"/>
    </row>
    <row r="150" spans="1:18" ht="24.95" customHeight="1">
      <c r="A150" s="694"/>
      <c r="B150" s="49"/>
      <c r="C150" s="64" t="s">
        <v>256</v>
      </c>
      <c r="D150" s="108">
        <v>6.59</v>
      </c>
      <c r="E150" s="106" t="s">
        <v>447</v>
      </c>
      <c r="F150" s="61">
        <v>0.18</v>
      </c>
      <c r="G150" s="106" t="s">
        <v>447</v>
      </c>
      <c r="H150" s="74"/>
      <c r="I150" s="694" t="s">
        <v>448</v>
      </c>
      <c r="J150" s="80">
        <f>D150*F150</f>
        <v>1.1861999999999999</v>
      </c>
      <c r="K150" s="53"/>
      <c r="L150" s="119"/>
      <c r="M150" s="694"/>
      <c r="N150" s="685"/>
      <c r="O150" s="686"/>
      <c r="P150" s="686"/>
      <c r="Q150" s="686"/>
      <c r="R150" s="59"/>
    </row>
    <row r="151" spans="1:18" ht="24.95" customHeight="1">
      <c r="A151" s="694"/>
      <c r="B151" s="49"/>
      <c r="C151" s="49"/>
      <c r="D151" s="108">
        <v>0.91500000000000004</v>
      </c>
      <c r="E151" s="106" t="s">
        <v>447</v>
      </c>
      <c r="F151" s="61">
        <v>0.49</v>
      </c>
      <c r="G151" s="106" t="s">
        <v>447</v>
      </c>
      <c r="H151" s="76">
        <v>4</v>
      </c>
      <c r="I151" s="694" t="s">
        <v>448</v>
      </c>
      <c r="J151" s="80">
        <f>D151*F151*H151</f>
        <v>1.7934000000000001</v>
      </c>
      <c r="K151" s="53"/>
      <c r="L151" s="119"/>
      <c r="M151" s="694"/>
      <c r="N151" s="685"/>
      <c r="O151" s="686"/>
      <c r="P151" s="686"/>
      <c r="Q151" s="686"/>
      <c r="R151" s="59"/>
    </row>
    <row r="152" spans="1:18" ht="24.95" customHeight="1">
      <c r="A152" s="694"/>
      <c r="B152" s="49"/>
      <c r="C152" s="49"/>
      <c r="D152" s="107">
        <v>6.59</v>
      </c>
      <c r="E152" s="106" t="s">
        <v>447</v>
      </c>
      <c r="F152" s="61">
        <v>0.49</v>
      </c>
      <c r="G152" s="106" t="s">
        <v>447</v>
      </c>
      <c r="H152" s="163"/>
      <c r="I152" s="694" t="s">
        <v>448</v>
      </c>
      <c r="J152" s="80">
        <f>D152*F152</f>
        <v>3.2290999999999999</v>
      </c>
      <c r="K152" s="52"/>
      <c r="L152" s="134">
        <f>SUM(J150:J152)</f>
        <v>6.2087000000000003</v>
      </c>
      <c r="M152" s="694"/>
      <c r="N152" s="58"/>
      <c r="O152" s="691"/>
      <c r="P152" s="691"/>
      <c r="Q152" s="691"/>
      <c r="R152" s="59"/>
    </row>
    <row r="153" spans="1:18" ht="24.95" customHeight="1">
      <c r="A153" s="694"/>
      <c r="B153" s="49"/>
      <c r="C153" s="49" t="s">
        <v>312</v>
      </c>
      <c r="D153" s="107">
        <v>1.88</v>
      </c>
      <c r="E153" s="106" t="s">
        <v>447</v>
      </c>
      <c r="F153" s="61">
        <v>2.4649999999999999</v>
      </c>
      <c r="G153" s="106"/>
      <c r="H153" s="163"/>
      <c r="I153" s="694" t="s">
        <v>448</v>
      </c>
      <c r="J153" s="80">
        <f>D153*F153</f>
        <v>4.6341999999999999</v>
      </c>
      <c r="K153" s="52"/>
      <c r="L153" s="76"/>
      <c r="M153" s="694"/>
      <c r="N153" s="58"/>
      <c r="O153" s="691"/>
      <c r="P153" s="691"/>
      <c r="Q153" s="691"/>
      <c r="R153" s="59"/>
    </row>
    <row r="154" spans="1:18" ht="24.95" customHeight="1">
      <c r="A154" s="694"/>
      <c r="B154" s="49"/>
      <c r="C154" s="49"/>
      <c r="D154" s="107">
        <v>1.88</v>
      </c>
      <c r="E154" s="106" t="s">
        <v>447</v>
      </c>
      <c r="F154" s="61">
        <v>1.335</v>
      </c>
      <c r="G154" s="106"/>
      <c r="H154" s="163"/>
      <c r="I154" s="694" t="s">
        <v>448</v>
      </c>
      <c r="J154" s="80">
        <f>D154*F154</f>
        <v>2.5097999999999998</v>
      </c>
      <c r="K154" s="52"/>
      <c r="L154" s="76"/>
      <c r="M154" s="694"/>
      <c r="N154" s="58"/>
      <c r="O154" s="691"/>
      <c r="P154" s="691"/>
      <c r="Q154" s="691"/>
      <c r="R154" s="59"/>
    </row>
    <row r="155" spans="1:18" ht="24.95" customHeight="1">
      <c r="A155" s="694"/>
      <c r="B155" s="49"/>
      <c r="C155" s="49"/>
      <c r="D155" s="107">
        <v>0.91500000000000004</v>
      </c>
      <c r="E155" s="106" t="s">
        <v>447</v>
      </c>
      <c r="F155" s="61">
        <v>2.125</v>
      </c>
      <c r="G155" s="106"/>
      <c r="H155" s="163"/>
      <c r="I155" s="694" t="s">
        <v>448</v>
      </c>
      <c r="J155" s="80">
        <f>D155*F155</f>
        <v>1.944375</v>
      </c>
      <c r="K155" s="52"/>
      <c r="L155" s="76"/>
      <c r="M155" s="694"/>
      <c r="N155" s="58"/>
      <c r="O155" s="691"/>
      <c r="P155" s="691"/>
      <c r="Q155" s="691"/>
      <c r="R155" s="59"/>
    </row>
    <row r="156" spans="1:18" ht="24.95" customHeight="1">
      <c r="A156" s="694"/>
      <c r="B156" s="62"/>
      <c r="C156" s="64"/>
      <c r="D156" s="108">
        <v>0.91500000000000004</v>
      </c>
      <c r="E156" s="106" t="s">
        <v>447</v>
      </c>
      <c r="F156" s="61">
        <v>2.4649999999999999</v>
      </c>
      <c r="G156" s="106" t="s">
        <v>447</v>
      </c>
      <c r="H156" s="76">
        <v>2</v>
      </c>
      <c r="I156" s="694" t="s">
        <v>448</v>
      </c>
      <c r="J156" s="80">
        <f>D156*F156*H156</f>
        <v>4.5109500000000002</v>
      </c>
      <c r="K156" s="53"/>
      <c r="L156" s="119"/>
      <c r="M156" s="694"/>
      <c r="N156" s="58"/>
      <c r="O156" s="691"/>
      <c r="P156" s="691"/>
      <c r="Q156" s="691"/>
      <c r="R156" s="59"/>
    </row>
    <row r="157" spans="1:18" ht="24.95" customHeight="1">
      <c r="A157" s="694"/>
      <c r="B157" s="694"/>
      <c r="C157" s="66"/>
      <c r="D157" s="108">
        <v>3.75</v>
      </c>
      <c r="E157" s="106" t="s">
        <v>447</v>
      </c>
      <c r="F157" s="61">
        <v>0.61</v>
      </c>
      <c r="G157" s="106" t="s">
        <v>447</v>
      </c>
      <c r="H157" s="76">
        <v>2</v>
      </c>
      <c r="I157" s="694" t="s">
        <v>448</v>
      </c>
      <c r="J157" s="80">
        <f>D157*F157*H157</f>
        <v>4.5750000000000002</v>
      </c>
      <c r="K157" s="53"/>
      <c r="L157" s="119">
        <f>SUM(J153:J157)</f>
        <v>18.174325</v>
      </c>
      <c r="M157" s="694"/>
      <c r="N157" s="690"/>
      <c r="O157" s="691"/>
      <c r="P157" s="691"/>
      <c r="Q157" s="691"/>
      <c r="R157" s="59"/>
    </row>
    <row r="158" spans="1:18" ht="24.95" customHeight="1">
      <c r="A158" s="694"/>
      <c r="B158" s="694"/>
      <c r="C158" s="50"/>
      <c r="D158" s="61"/>
      <c r="E158" s="74"/>
      <c r="F158" s="61"/>
      <c r="G158" s="74"/>
      <c r="H158" s="61"/>
      <c r="I158" s="106"/>
      <c r="J158" s="127">
        <f>SUM(J138:J157)</f>
        <v>48.144024999999999</v>
      </c>
      <c r="K158" s="53"/>
      <c r="L158" s="119"/>
      <c r="M158" s="694"/>
      <c r="N158" s="690"/>
      <c r="O158" s="691"/>
      <c r="P158" s="691"/>
      <c r="Q158" s="691"/>
      <c r="R158" s="59"/>
    </row>
    <row r="159" spans="1:18" ht="24.95" customHeight="1">
      <c r="A159" s="694"/>
      <c r="B159" s="694"/>
      <c r="C159" s="50"/>
      <c r="D159" s="95"/>
      <c r="E159" s="106"/>
      <c r="F159" s="61"/>
      <c r="G159" s="106"/>
      <c r="H159" s="74"/>
      <c r="I159" s="106"/>
      <c r="J159" s="127">
        <f>J133+J158</f>
        <v>92.920299999999997</v>
      </c>
      <c r="K159" s="76"/>
      <c r="L159" s="119">
        <f>ROUNDUP(J159,1)</f>
        <v>93</v>
      </c>
      <c r="M159" s="694" t="s">
        <v>85</v>
      </c>
      <c r="N159" s="689" t="s">
        <v>321</v>
      </c>
      <c r="O159" s="1089"/>
      <c r="P159" s="1089"/>
      <c r="Q159" s="70"/>
      <c r="R159" s="688"/>
    </row>
    <row r="160" spans="1:18" ht="24.95" customHeight="1">
      <c r="A160" s="694"/>
      <c r="B160" s="694"/>
      <c r="C160" s="50"/>
      <c r="D160" s="95"/>
      <c r="E160" s="106"/>
      <c r="F160" s="61"/>
      <c r="G160" s="106"/>
      <c r="H160" s="99"/>
      <c r="I160" s="106"/>
      <c r="J160" s="127"/>
      <c r="K160" s="52"/>
      <c r="L160" s="119"/>
      <c r="M160" s="694"/>
      <c r="N160" s="1090"/>
      <c r="O160" s="1089"/>
      <c r="P160" s="70"/>
      <c r="Q160" s="70"/>
      <c r="R160" s="688"/>
    </row>
    <row r="161" spans="1:18" ht="24.95" customHeight="1">
      <c r="A161" s="50"/>
      <c r="B161" s="694" t="s">
        <v>466</v>
      </c>
      <c r="C161" s="64" t="s">
        <v>257</v>
      </c>
      <c r="D161" s="253">
        <v>0.91500000000000004</v>
      </c>
      <c r="E161" s="106" t="s">
        <v>447</v>
      </c>
      <c r="F161" s="253">
        <v>2.125</v>
      </c>
      <c r="G161" s="106" t="s">
        <v>447</v>
      </c>
      <c r="H161" s="252">
        <v>2</v>
      </c>
      <c r="I161" s="694" t="s">
        <v>448</v>
      </c>
      <c r="J161" s="68">
        <f>D161*F161*H161</f>
        <v>3.8887499999999999</v>
      </c>
      <c r="K161" s="52"/>
      <c r="L161" s="52"/>
      <c r="M161" s="57"/>
      <c r="N161" s="689"/>
      <c r="O161" s="70"/>
      <c r="P161" s="70"/>
      <c r="Q161" s="70"/>
      <c r="R161" s="688"/>
    </row>
    <row r="162" spans="1:18" ht="24.95" customHeight="1">
      <c r="A162" s="694"/>
      <c r="B162" s="694"/>
      <c r="C162" s="694"/>
      <c r="D162" s="97">
        <v>2.84</v>
      </c>
      <c r="E162" s="106" t="s">
        <v>447</v>
      </c>
      <c r="F162" s="61">
        <v>2.125</v>
      </c>
      <c r="G162" s="106"/>
      <c r="H162" s="99"/>
      <c r="I162" s="694" t="s">
        <v>448</v>
      </c>
      <c r="J162" s="68">
        <f>D162*F162</f>
        <v>6.0350000000000001</v>
      </c>
      <c r="K162" s="52"/>
      <c r="L162" s="76"/>
      <c r="M162" s="57"/>
      <c r="N162" s="69"/>
      <c r="O162" s="70"/>
      <c r="P162" s="70"/>
      <c r="Q162" s="70"/>
      <c r="R162" s="688"/>
    </row>
    <row r="163" spans="1:18" ht="24.95" customHeight="1">
      <c r="A163" s="694"/>
      <c r="B163" s="694"/>
      <c r="C163" s="694"/>
      <c r="D163" s="97">
        <v>2.84</v>
      </c>
      <c r="E163" s="106" t="s">
        <v>447</v>
      </c>
      <c r="F163" s="61">
        <v>0.36</v>
      </c>
      <c r="G163" s="106"/>
      <c r="H163" s="99"/>
      <c r="I163" s="694" t="s">
        <v>448</v>
      </c>
      <c r="J163" s="68">
        <f>D163*F163</f>
        <v>1.0224</v>
      </c>
      <c r="K163" s="52"/>
      <c r="L163" s="76"/>
      <c r="M163" s="57"/>
      <c r="N163" s="69"/>
      <c r="O163" s="70"/>
      <c r="P163" s="70"/>
      <c r="Q163" s="70"/>
      <c r="R163" s="688"/>
    </row>
    <row r="164" spans="1:18" ht="24.95" customHeight="1">
      <c r="A164" s="694"/>
      <c r="B164" s="694"/>
      <c r="C164" s="694"/>
      <c r="D164" s="97"/>
      <c r="E164" s="106"/>
      <c r="F164" s="97"/>
      <c r="G164" s="106"/>
      <c r="H164" s="99"/>
      <c r="I164" s="106"/>
      <c r="J164" s="68"/>
      <c r="K164" s="52"/>
      <c r="L164" s="76"/>
      <c r="M164" s="57"/>
      <c r="N164" s="69"/>
      <c r="O164" s="70"/>
      <c r="P164" s="70"/>
      <c r="Q164" s="70"/>
      <c r="R164" s="688"/>
    </row>
    <row r="165" spans="1:18" ht="24.95" customHeight="1">
      <c r="A165" s="694"/>
      <c r="B165" s="694"/>
      <c r="C165" s="694"/>
      <c r="D165" s="97"/>
      <c r="E165" s="106"/>
      <c r="F165" s="97"/>
      <c r="G165" s="106"/>
      <c r="H165" s="99"/>
      <c r="I165" s="106"/>
      <c r="J165" s="68">
        <f>SUM(J161:J164)</f>
        <v>10.946149999999999</v>
      </c>
      <c r="K165" s="52"/>
      <c r="L165" s="168">
        <f>ROUNDUP(J165,1)</f>
        <v>11</v>
      </c>
      <c r="M165" s="694" t="s">
        <v>85</v>
      </c>
      <c r="N165" s="69"/>
      <c r="O165" s="70"/>
      <c r="P165" s="70"/>
      <c r="Q165" s="70"/>
      <c r="R165" s="688"/>
    </row>
    <row r="166" spans="1:18" ht="24.75" customHeight="1">
      <c r="A166" s="694"/>
      <c r="B166" s="694"/>
      <c r="C166" s="50"/>
      <c r="D166" s="97"/>
      <c r="E166" s="96"/>
      <c r="F166" s="78"/>
      <c r="G166" s="96"/>
      <c r="H166" s="99"/>
      <c r="I166" s="98"/>
      <c r="J166" s="79"/>
      <c r="K166" s="76"/>
      <c r="L166" s="63"/>
      <c r="M166" s="57"/>
      <c r="N166" s="122"/>
      <c r="O166" s="153"/>
      <c r="P166" s="153"/>
      <c r="Q166" s="153"/>
      <c r="R166" s="154"/>
    </row>
    <row r="167" spans="1:18" ht="24.95" customHeight="1">
      <c r="A167" s="1049" t="str">
        <f>A134</f>
        <v xml:space="preserve">数　　　　量　　　　計　　　算　　　表　　　　　　　　伝承活動棟 </v>
      </c>
      <c r="B167" s="1050"/>
      <c r="C167" s="1050"/>
      <c r="D167" s="1050"/>
      <c r="E167" s="1050"/>
      <c r="F167" s="1050"/>
      <c r="G167" s="1050"/>
      <c r="H167" s="1050"/>
      <c r="I167" s="1050"/>
      <c r="J167" s="1050"/>
      <c r="K167" s="1050"/>
      <c r="L167" s="1050"/>
      <c r="M167" s="1050"/>
      <c r="N167" s="1050"/>
      <c r="O167" s="1050"/>
      <c r="P167" s="1050"/>
      <c r="Q167" s="1050"/>
      <c r="R167" s="1051"/>
    </row>
    <row r="168" spans="1:18" ht="24.95" customHeight="1">
      <c r="A168" s="1052"/>
      <c r="B168" s="1053"/>
      <c r="C168" s="1053"/>
      <c r="D168" s="1053"/>
      <c r="E168" s="1053"/>
      <c r="F168" s="1053"/>
      <c r="G168" s="1053"/>
      <c r="H168" s="1053"/>
      <c r="I168" s="1053"/>
      <c r="J168" s="1053"/>
      <c r="K168" s="1053"/>
      <c r="L168" s="1053"/>
      <c r="M168" s="1053"/>
      <c r="N168" s="1053"/>
      <c r="O168" s="1053"/>
      <c r="P168" s="1053"/>
      <c r="Q168" s="1053"/>
      <c r="R168" s="1054"/>
    </row>
    <row r="169" spans="1:18" ht="24.95" customHeight="1">
      <c r="A169" s="1055"/>
      <c r="B169" s="1056"/>
      <c r="C169" s="1056"/>
      <c r="D169" s="1056"/>
      <c r="E169" s="1056"/>
      <c r="F169" s="1056"/>
      <c r="G169" s="1056"/>
      <c r="H169" s="1056"/>
      <c r="I169" s="1056"/>
      <c r="J169" s="1056"/>
      <c r="K169" s="1056"/>
      <c r="L169" s="1056"/>
      <c r="M169" s="1056"/>
      <c r="N169" s="1056"/>
      <c r="O169" s="1056"/>
      <c r="P169" s="1056"/>
      <c r="Q169" s="1056"/>
      <c r="R169" s="1057"/>
    </row>
    <row r="170" spans="1:18" ht="24.95" customHeight="1">
      <c r="A170" s="618" t="s">
        <v>52</v>
      </c>
      <c r="B170" s="1083" t="s">
        <v>53</v>
      </c>
      <c r="C170" s="1084"/>
      <c r="D170" s="1083" t="s">
        <v>54</v>
      </c>
      <c r="E170" s="1085"/>
      <c r="F170" s="1085"/>
      <c r="G170" s="1085"/>
      <c r="H170" s="1085"/>
      <c r="I170" s="1085"/>
      <c r="J170" s="1085"/>
      <c r="K170" s="1084"/>
      <c r="L170" s="618" t="s">
        <v>55</v>
      </c>
      <c r="M170" s="618" t="s">
        <v>56</v>
      </c>
      <c r="N170" s="1083" t="s">
        <v>57</v>
      </c>
      <c r="O170" s="1085"/>
      <c r="P170" s="1085"/>
      <c r="Q170" s="1085"/>
      <c r="R170" s="1084"/>
    </row>
    <row r="171" spans="1:18" ht="24.95" customHeight="1">
      <c r="A171" s="618" t="s">
        <v>180</v>
      </c>
      <c r="B171" s="618" t="s">
        <v>316</v>
      </c>
      <c r="C171" s="129" t="s">
        <v>313</v>
      </c>
      <c r="D171" s="268">
        <v>9.4350000000000005</v>
      </c>
      <c r="E171" s="106" t="s">
        <v>467</v>
      </c>
      <c r="F171" s="268">
        <v>0.26600000000000001</v>
      </c>
      <c r="G171" s="74"/>
      <c r="H171" s="269"/>
      <c r="I171" s="618" t="s">
        <v>468</v>
      </c>
      <c r="J171" s="80">
        <f>D171*F171</f>
        <v>2.5097100000000001</v>
      </c>
      <c r="K171" s="53"/>
      <c r="L171" s="117"/>
      <c r="M171" s="618"/>
      <c r="N171" s="612"/>
      <c r="O171" s="617"/>
      <c r="P171" s="617"/>
      <c r="Q171" s="617"/>
      <c r="R171" s="59"/>
    </row>
    <row r="172" spans="1:18" ht="24.95" customHeight="1">
      <c r="A172" s="618"/>
      <c r="B172" s="49"/>
      <c r="C172" s="129" t="s">
        <v>314</v>
      </c>
      <c r="D172" s="108">
        <v>5.5750000000000002</v>
      </c>
      <c r="E172" s="106" t="s">
        <v>467</v>
      </c>
      <c r="F172" s="61">
        <v>0.28000000000000003</v>
      </c>
      <c r="G172" s="74"/>
      <c r="H172" s="74"/>
      <c r="I172" s="618" t="s">
        <v>468</v>
      </c>
      <c r="J172" s="80">
        <f>D172*F172</f>
        <v>1.5610000000000002</v>
      </c>
      <c r="K172" s="53"/>
      <c r="L172" s="119"/>
      <c r="M172" s="100"/>
      <c r="N172" s="612"/>
      <c r="O172" s="617"/>
      <c r="P172" s="617"/>
      <c r="Q172" s="617"/>
      <c r="R172" s="59"/>
    </row>
    <row r="173" spans="1:18" ht="24.95" customHeight="1">
      <c r="A173" s="618"/>
      <c r="B173" s="49"/>
      <c r="C173" s="64" t="s">
        <v>315</v>
      </c>
      <c r="D173" s="107">
        <v>4.6900000000000004</v>
      </c>
      <c r="E173" s="106" t="s">
        <v>469</v>
      </c>
      <c r="F173" s="61">
        <v>0.90500000000000003</v>
      </c>
      <c r="G173" s="74"/>
      <c r="H173" s="106"/>
      <c r="I173" s="618" t="s">
        <v>470</v>
      </c>
      <c r="J173" s="80">
        <f>D173*F173</f>
        <v>4.2444500000000005</v>
      </c>
      <c r="K173" s="53"/>
      <c r="L173" s="119"/>
      <c r="M173" s="100"/>
      <c r="N173" s="612"/>
      <c r="O173" s="617"/>
      <c r="P173" s="617"/>
      <c r="Q173" s="617"/>
      <c r="R173" s="59"/>
    </row>
    <row r="174" spans="1:18" ht="24.95" customHeight="1">
      <c r="A174" s="618"/>
      <c r="B174" s="49" t="s">
        <v>320</v>
      </c>
      <c r="C174" s="64" t="s">
        <v>313</v>
      </c>
      <c r="D174" s="108">
        <v>2.8450000000000002</v>
      </c>
      <c r="E174" s="106" t="s">
        <v>467</v>
      </c>
      <c r="F174" s="61">
        <v>0.40500000000000003</v>
      </c>
      <c r="G174" s="74"/>
      <c r="H174" s="74"/>
      <c r="I174" s="618" t="s">
        <v>468</v>
      </c>
      <c r="J174" s="80">
        <f>D174*F174</f>
        <v>1.1522250000000001</v>
      </c>
      <c r="K174" s="53"/>
      <c r="L174" s="119"/>
      <c r="M174" s="618"/>
      <c r="N174" s="1086"/>
      <c r="O174" s="1087"/>
      <c r="P174" s="617"/>
      <c r="Q174" s="617"/>
      <c r="R174" s="59"/>
    </row>
    <row r="175" spans="1:18" ht="24.95" customHeight="1">
      <c r="A175" s="618"/>
      <c r="B175" s="49"/>
      <c r="C175" s="49"/>
      <c r="D175" s="108">
        <v>0.91500000000000004</v>
      </c>
      <c r="E175" s="106" t="s">
        <v>467</v>
      </c>
      <c r="F175" s="61">
        <v>0.40500000000000003</v>
      </c>
      <c r="G175" s="106" t="s">
        <v>467</v>
      </c>
      <c r="H175" s="78">
        <v>3</v>
      </c>
      <c r="I175" s="618" t="s">
        <v>468</v>
      </c>
      <c r="J175" s="80">
        <f>D175*F175*H175</f>
        <v>1.1117250000000001</v>
      </c>
      <c r="K175" s="53"/>
      <c r="L175" s="119"/>
      <c r="M175" s="618"/>
      <c r="N175" s="58"/>
      <c r="O175" s="617"/>
      <c r="P175" s="617"/>
      <c r="Q175" s="617"/>
      <c r="R175" s="59"/>
    </row>
    <row r="176" spans="1:18" ht="24.95" customHeight="1">
      <c r="A176" s="618"/>
      <c r="B176" s="49"/>
      <c r="C176" s="64" t="s">
        <v>318</v>
      </c>
      <c r="D176" s="108">
        <v>0.91500000000000004</v>
      </c>
      <c r="E176" s="106" t="s">
        <v>467</v>
      </c>
      <c r="F176" s="61">
        <v>0.40500000000000003</v>
      </c>
      <c r="G176" s="106" t="s">
        <v>467</v>
      </c>
      <c r="H176" s="78">
        <v>2</v>
      </c>
      <c r="I176" s="618" t="s">
        <v>468</v>
      </c>
      <c r="J176" s="80">
        <f>D176*F176*H176</f>
        <v>0.74115000000000009</v>
      </c>
      <c r="K176" s="53"/>
      <c r="L176" s="117"/>
      <c r="M176" s="618"/>
      <c r="N176" s="58"/>
      <c r="O176" s="617"/>
      <c r="P176" s="617"/>
      <c r="Q176" s="617"/>
      <c r="R176" s="59"/>
    </row>
    <row r="177" spans="1:18" ht="24.95" customHeight="1">
      <c r="A177" s="618"/>
      <c r="B177" s="142"/>
      <c r="C177" s="334"/>
      <c r="D177" s="108">
        <v>0.91500000000000004</v>
      </c>
      <c r="E177" s="106" t="s">
        <v>467</v>
      </c>
      <c r="F177" s="61">
        <v>0.40500000000000003</v>
      </c>
      <c r="G177" s="106" t="s">
        <v>467</v>
      </c>
      <c r="H177" s="249">
        <v>1</v>
      </c>
      <c r="I177" s="618" t="s">
        <v>468</v>
      </c>
      <c r="J177" s="80">
        <f>D177*F177*H177</f>
        <v>0.37057500000000004</v>
      </c>
      <c r="K177" s="269"/>
      <c r="L177" s="272"/>
      <c r="M177" s="618"/>
      <c r="N177" s="58"/>
      <c r="O177" s="617"/>
      <c r="P177" s="617"/>
      <c r="Q177" s="617"/>
      <c r="R177" s="59"/>
    </row>
    <row r="178" spans="1:18" ht="24.95" customHeight="1">
      <c r="A178" s="618"/>
      <c r="B178" s="49"/>
      <c r="C178" s="64"/>
      <c r="D178" s="108">
        <v>1.93</v>
      </c>
      <c r="E178" s="106" t="s">
        <v>467</v>
      </c>
      <c r="F178" s="61">
        <v>0.3</v>
      </c>
      <c r="G178" s="74"/>
      <c r="H178" s="134"/>
      <c r="I178" s="618" t="s">
        <v>468</v>
      </c>
      <c r="J178" s="80">
        <f>D178*F178</f>
        <v>0.57899999999999996</v>
      </c>
      <c r="K178" s="53"/>
      <c r="L178" s="117"/>
      <c r="M178" s="618"/>
      <c r="N178" s="1086"/>
      <c r="O178" s="1088"/>
      <c r="P178" s="1088"/>
      <c r="Q178" s="1088"/>
      <c r="R178" s="59"/>
    </row>
    <row r="179" spans="1:18" ht="24.95" customHeight="1">
      <c r="A179" s="618"/>
      <c r="B179" s="49"/>
      <c r="C179" s="64"/>
      <c r="D179" s="108">
        <v>0.22</v>
      </c>
      <c r="E179" s="106" t="s">
        <v>467</v>
      </c>
      <c r="F179" s="61">
        <v>2.665</v>
      </c>
      <c r="G179" s="74"/>
      <c r="H179" s="61"/>
      <c r="I179" s="618" t="s">
        <v>468</v>
      </c>
      <c r="J179" s="80">
        <f>D179*F179</f>
        <v>0.58630000000000004</v>
      </c>
      <c r="K179" s="53"/>
      <c r="L179" s="117"/>
      <c r="M179" s="618"/>
      <c r="N179" s="612"/>
      <c r="O179" s="613"/>
      <c r="P179" s="613"/>
      <c r="Q179" s="613"/>
      <c r="R179" s="59"/>
    </row>
    <row r="180" spans="1:18" ht="24.95" customHeight="1">
      <c r="A180" s="618"/>
      <c r="B180" s="49"/>
      <c r="C180" s="64" t="s">
        <v>319</v>
      </c>
      <c r="D180" s="108">
        <v>1.88</v>
      </c>
      <c r="E180" s="106" t="s">
        <v>471</v>
      </c>
      <c r="F180" s="61">
        <v>0.40500000000000003</v>
      </c>
      <c r="G180" s="106" t="s">
        <v>471</v>
      </c>
      <c r="H180" s="134">
        <v>1</v>
      </c>
      <c r="I180" s="618" t="s">
        <v>450</v>
      </c>
      <c r="J180" s="80">
        <f>D180*F180*H180</f>
        <v>0.76139999999999997</v>
      </c>
      <c r="K180" s="53"/>
      <c r="L180" s="117"/>
      <c r="M180" s="618"/>
      <c r="N180" s="612"/>
      <c r="O180" s="613"/>
      <c r="P180" s="613"/>
      <c r="Q180" s="613"/>
      <c r="R180" s="59"/>
    </row>
    <row r="181" spans="1:18" ht="24.95" customHeight="1">
      <c r="A181" s="618"/>
      <c r="B181" s="49"/>
      <c r="C181" s="49"/>
      <c r="D181" s="108">
        <v>0.91500000000000004</v>
      </c>
      <c r="E181" s="106" t="s">
        <v>471</v>
      </c>
      <c r="F181" s="61">
        <v>0.40500000000000003</v>
      </c>
      <c r="G181" s="106" t="s">
        <v>471</v>
      </c>
      <c r="H181" s="78">
        <v>2</v>
      </c>
      <c r="I181" s="618" t="s">
        <v>450</v>
      </c>
      <c r="J181" s="80">
        <f>D181*F181*H181</f>
        <v>0.74115000000000009</v>
      </c>
      <c r="K181" s="53"/>
      <c r="L181" s="119"/>
      <c r="M181" s="618"/>
      <c r="N181" s="612"/>
      <c r="O181" s="613"/>
      <c r="P181" s="613"/>
      <c r="Q181" s="613"/>
      <c r="R181" s="59"/>
    </row>
    <row r="182" spans="1:18" ht="24.95" customHeight="1">
      <c r="A182" s="618"/>
      <c r="B182" s="49"/>
      <c r="C182" s="64"/>
      <c r="D182" s="107">
        <v>1.93</v>
      </c>
      <c r="E182" s="106" t="s">
        <v>471</v>
      </c>
      <c r="F182" s="61">
        <v>0.52</v>
      </c>
      <c r="G182" s="106" t="s">
        <v>471</v>
      </c>
      <c r="H182" s="74"/>
      <c r="I182" s="618" t="s">
        <v>450</v>
      </c>
      <c r="J182" s="80">
        <f>D182*F182</f>
        <v>1.0036</v>
      </c>
      <c r="K182" s="53"/>
      <c r="L182" s="119"/>
      <c r="M182" s="618"/>
      <c r="N182" s="58"/>
      <c r="O182" s="617"/>
      <c r="P182" s="617"/>
      <c r="Q182" s="617"/>
      <c r="R182" s="59"/>
    </row>
    <row r="183" spans="1:18" ht="24.95" customHeight="1">
      <c r="A183" s="618"/>
      <c r="B183" s="618"/>
      <c r="C183" s="66"/>
      <c r="D183" s="108">
        <v>2.78</v>
      </c>
      <c r="E183" s="106" t="s">
        <v>471</v>
      </c>
      <c r="F183" s="134">
        <v>0.1</v>
      </c>
      <c r="G183" s="106" t="s">
        <v>471</v>
      </c>
      <c r="H183" s="74"/>
      <c r="I183" s="618" t="s">
        <v>450</v>
      </c>
      <c r="J183" s="80">
        <f>D183*F183</f>
        <v>0.27799999999999997</v>
      </c>
      <c r="K183" s="53"/>
      <c r="L183" s="95"/>
      <c r="M183" s="618"/>
      <c r="N183" s="616"/>
      <c r="O183" s="617"/>
      <c r="P183" s="617"/>
      <c r="Q183" s="617"/>
      <c r="R183" s="59"/>
    </row>
    <row r="184" spans="1:18" ht="24.95" customHeight="1">
      <c r="A184" s="618"/>
      <c r="B184" s="618"/>
      <c r="C184" s="50"/>
      <c r="D184" s="61">
        <v>0.91</v>
      </c>
      <c r="E184" s="106" t="s">
        <v>471</v>
      </c>
      <c r="F184" s="107">
        <v>2.52</v>
      </c>
      <c r="G184" s="106" t="s">
        <v>471</v>
      </c>
      <c r="H184" s="78">
        <v>2</v>
      </c>
      <c r="I184" s="618" t="s">
        <v>450</v>
      </c>
      <c r="J184" s="80">
        <f>D184*F184*H184</f>
        <v>4.5864000000000003</v>
      </c>
      <c r="K184" s="53"/>
      <c r="L184" s="119"/>
      <c r="M184" s="618"/>
      <c r="N184" s="616"/>
      <c r="O184" s="617"/>
      <c r="P184" s="617"/>
      <c r="Q184" s="617"/>
      <c r="R184" s="59"/>
    </row>
    <row r="185" spans="1:18" ht="24.95" customHeight="1">
      <c r="A185" s="618"/>
      <c r="B185" s="618"/>
      <c r="C185" s="50"/>
      <c r="D185" s="95">
        <v>0.22</v>
      </c>
      <c r="E185" s="106" t="s">
        <v>471</v>
      </c>
      <c r="F185" s="61">
        <v>2.665</v>
      </c>
      <c r="G185" s="106"/>
      <c r="H185" s="74"/>
      <c r="I185" s="618" t="s">
        <v>450</v>
      </c>
      <c r="J185" s="80">
        <f>D185*F185</f>
        <v>0.58630000000000004</v>
      </c>
      <c r="K185" s="76"/>
      <c r="L185" s="119"/>
      <c r="M185" s="618"/>
      <c r="N185" s="615"/>
      <c r="O185" s="1089"/>
      <c r="P185" s="1089"/>
      <c r="Q185" s="70"/>
      <c r="R185" s="614"/>
    </row>
    <row r="186" spans="1:18" ht="24.95" customHeight="1">
      <c r="A186" s="618"/>
      <c r="B186" s="618"/>
      <c r="C186" s="50"/>
      <c r="D186" s="107"/>
      <c r="E186" s="74"/>
      <c r="F186" s="61"/>
      <c r="G186" s="106"/>
      <c r="H186" s="74"/>
      <c r="I186" s="106"/>
      <c r="J186" s="128">
        <f>SUM(J171:J185)</f>
        <v>20.812985000000001</v>
      </c>
      <c r="K186" s="76"/>
      <c r="L186" s="119">
        <f>ROUNDUP(J186,1)</f>
        <v>20.900000000000002</v>
      </c>
      <c r="M186" s="618" t="s">
        <v>85</v>
      </c>
      <c r="N186" s="615"/>
      <c r="O186" s="611"/>
      <c r="P186" s="611"/>
      <c r="Q186" s="70"/>
      <c r="R186" s="614"/>
    </row>
    <row r="187" spans="1:18" ht="24.95" customHeight="1">
      <c r="A187" s="618"/>
      <c r="B187" s="618"/>
      <c r="C187" s="50"/>
      <c r="D187" s="95"/>
      <c r="E187" s="74"/>
      <c r="F187" s="61"/>
      <c r="G187" s="106"/>
      <c r="H187" s="99"/>
      <c r="I187" s="106"/>
      <c r="J187" s="128">
        <f>J165+J186</f>
        <v>31.759135000000001</v>
      </c>
      <c r="K187" s="52"/>
      <c r="L187" s="119">
        <f>ROUNDUP(J187,1)</f>
        <v>31.8</v>
      </c>
      <c r="M187" s="618" t="s">
        <v>85</v>
      </c>
      <c r="N187" s="1086" t="s">
        <v>322</v>
      </c>
      <c r="O187" s="1087"/>
      <c r="P187" s="70"/>
      <c r="Q187" s="70"/>
      <c r="R187" s="614"/>
    </row>
    <row r="188" spans="1:18" ht="24.95" customHeight="1">
      <c r="A188" s="50"/>
      <c r="B188" s="618"/>
      <c r="C188" s="64"/>
      <c r="D188" s="63"/>
      <c r="E188" s="106"/>
      <c r="F188" s="67"/>
      <c r="G188" s="106"/>
      <c r="H188" s="169"/>
      <c r="I188" s="106"/>
      <c r="J188" s="68"/>
      <c r="K188" s="52"/>
      <c r="L188" s="52"/>
      <c r="M188" s="57"/>
      <c r="N188" s="615"/>
      <c r="O188" s="70"/>
      <c r="P188" s="70"/>
      <c r="Q188" s="70"/>
      <c r="R188" s="614"/>
    </row>
    <row r="189" spans="1:18" ht="24.95" customHeight="1">
      <c r="A189" s="50"/>
      <c r="B189" s="618"/>
      <c r="C189" s="64"/>
      <c r="D189" s="107"/>
      <c r="E189" s="106"/>
      <c r="F189" s="97"/>
      <c r="G189" s="106"/>
      <c r="H189" s="98"/>
      <c r="I189" s="106"/>
      <c r="J189" s="68"/>
      <c r="K189" s="52"/>
      <c r="L189" s="76"/>
      <c r="M189" s="57"/>
      <c r="N189" s="609"/>
      <c r="O189" s="70"/>
      <c r="P189" s="70"/>
      <c r="Q189" s="70"/>
      <c r="R189" s="614"/>
    </row>
    <row r="190" spans="1:18" ht="24.95" customHeight="1">
      <c r="A190" s="50"/>
      <c r="B190" s="618"/>
      <c r="C190" s="64"/>
      <c r="D190" s="107"/>
      <c r="E190" s="106"/>
      <c r="F190" s="97"/>
      <c r="G190" s="106"/>
      <c r="H190" s="98"/>
      <c r="I190" s="106"/>
      <c r="J190" s="68"/>
      <c r="K190" s="52"/>
      <c r="L190" s="76"/>
      <c r="M190" s="57"/>
      <c r="N190" s="609"/>
      <c r="O190" s="70"/>
      <c r="P190" s="70"/>
      <c r="Q190" s="70"/>
      <c r="R190" s="614"/>
    </row>
    <row r="191" spans="1:18" ht="24.95" customHeight="1">
      <c r="A191" s="618"/>
      <c r="B191" s="49" t="s">
        <v>304</v>
      </c>
      <c r="C191" s="49" t="s">
        <v>305</v>
      </c>
      <c r="D191" s="107">
        <v>1</v>
      </c>
      <c r="E191" s="106" t="s">
        <v>447</v>
      </c>
      <c r="F191" s="97">
        <v>0.3</v>
      </c>
      <c r="G191" s="106" t="s">
        <v>447</v>
      </c>
      <c r="H191" s="163">
        <v>10</v>
      </c>
      <c r="I191" s="618" t="s">
        <v>448</v>
      </c>
      <c r="J191" s="251">
        <f>D191*F191*H191</f>
        <v>3</v>
      </c>
      <c r="K191" s="52"/>
      <c r="L191" s="78">
        <f>ROUNDUP(J191,1)</f>
        <v>3</v>
      </c>
      <c r="M191" s="618" t="s">
        <v>85</v>
      </c>
      <c r="N191" s="69"/>
      <c r="O191" s="70"/>
      <c r="P191" s="70"/>
      <c r="Q191" s="70"/>
      <c r="R191" s="614"/>
    </row>
    <row r="192" spans="1:18" ht="24.95" customHeight="1">
      <c r="A192" s="618"/>
      <c r="B192" s="618"/>
      <c r="C192" s="618"/>
      <c r="D192" s="97"/>
      <c r="E192" s="106"/>
      <c r="F192" s="61"/>
      <c r="G192" s="106"/>
      <c r="H192" s="99"/>
      <c r="I192" s="106"/>
      <c r="J192" s="68"/>
      <c r="K192" s="52"/>
      <c r="L192" s="76"/>
      <c r="M192" s="57"/>
      <c r="N192" s="69"/>
      <c r="O192" s="70"/>
      <c r="P192" s="70"/>
      <c r="Q192" s="70"/>
      <c r="R192" s="614"/>
    </row>
    <row r="193" spans="1:18" ht="24.95" customHeight="1">
      <c r="A193" s="618"/>
      <c r="B193" s="618"/>
      <c r="C193" s="50"/>
      <c r="D193" s="97"/>
      <c r="E193" s="106"/>
      <c r="F193" s="97"/>
      <c r="G193" s="106"/>
      <c r="H193" s="99"/>
      <c r="I193" s="106"/>
      <c r="J193" s="68"/>
      <c r="K193" s="52"/>
      <c r="L193" s="76"/>
      <c r="M193" s="57"/>
      <c r="N193" s="69"/>
      <c r="O193" s="70"/>
      <c r="P193" s="70"/>
      <c r="Q193" s="70"/>
      <c r="R193" s="614"/>
    </row>
    <row r="194" spans="1:18" ht="24.95" customHeight="1">
      <c r="A194" s="618"/>
      <c r="B194" s="618" t="s">
        <v>307</v>
      </c>
      <c r="C194" s="50" t="s">
        <v>323</v>
      </c>
      <c r="D194" s="97">
        <v>5.7</v>
      </c>
      <c r="E194" s="106" t="s">
        <v>472</v>
      </c>
      <c r="F194" s="97">
        <v>4</v>
      </c>
      <c r="G194" s="96"/>
      <c r="H194" s="99"/>
      <c r="I194" s="618" t="s">
        <v>473</v>
      </c>
      <c r="J194" s="68">
        <f>D194*F194</f>
        <v>22.8</v>
      </c>
      <c r="K194" s="52"/>
      <c r="L194" s="63"/>
      <c r="M194" s="618"/>
      <c r="N194" s="69"/>
      <c r="O194" s="70"/>
      <c r="P194" s="70"/>
      <c r="Q194" s="70"/>
      <c r="R194" s="614"/>
    </row>
    <row r="195" spans="1:18" ht="24.95" customHeight="1">
      <c r="A195" s="618"/>
      <c r="B195" s="618"/>
      <c r="C195" s="50"/>
      <c r="D195" s="97">
        <f>J194</f>
        <v>22.8</v>
      </c>
      <c r="E195" s="106" t="s">
        <v>452</v>
      </c>
      <c r="F195" s="97">
        <v>4.5</v>
      </c>
      <c r="G195" s="98" t="s">
        <v>447</v>
      </c>
      <c r="H195" s="76">
        <v>2</v>
      </c>
      <c r="I195" s="618" t="s">
        <v>448</v>
      </c>
      <c r="J195" s="68">
        <f>(D195+F195)*H195</f>
        <v>54.6</v>
      </c>
      <c r="K195" s="52"/>
      <c r="L195" s="63"/>
      <c r="M195" s="618"/>
      <c r="N195" s="69"/>
      <c r="O195" s="70"/>
      <c r="P195" s="70"/>
      <c r="Q195" s="70"/>
      <c r="R195" s="614"/>
    </row>
    <row r="196" spans="1:18" ht="24.95" customHeight="1">
      <c r="A196" s="618"/>
      <c r="B196" s="618"/>
      <c r="C196" s="50" t="s">
        <v>317</v>
      </c>
      <c r="D196" s="61">
        <v>5.5750000000000002</v>
      </c>
      <c r="E196" s="106" t="s">
        <v>474</v>
      </c>
      <c r="F196" s="61">
        <v>9.4350000000000005</v>
      </c>
      <c r="G196" s="106" t="s">
        <v>474</v>
      </c>
      <c r="H196" s="74">
        <v>5.5750000000000002</v>
      </c>
      <c r="I196" s="98" t="s">
        <v>474</v>
      </c>
      <c r="J196" s="68"/>
      <c r="K196" s="52"/>
      <c r="L196" s="63"/>
      <c r="M196" s="618"/>
      <c r="N196" s="69"/>
      <c r="O196" s="70"/>
      <c r="P196" s="70"/>
      <c r="Q196" s="70"/>
      <c r="R196" s="614"/>
    </row>
    <row r="197" spans="1:18" ht="24.95" customHeight="1">
      <c r="A197" s="618"/>
      <c r="B197" s="618"/>
      <c r="C197" s="50"/>
      <c r="D197" s="97">
        <v>6.8</v>
      </c>
      <c r="E197" s="106" t="s">
        <v>474</v>
      </c>
      <c r="F197" s="134">
        <v>4.8</v>
      </c>
      <c r="G197" s="106" t="s">
        <v>474</v>
      </c>
      <c r="H197" s="99">
        <v>3</v>
      </c>
      <c r="I197" s="618" t="s">
        <v>475</v>
      </c>
      <c r="J197" s="80">
        <f>D196+F196+H196+D197+F197+H197</f>
        <v>35.185000000000002</v>
      </c>
      <c r="K197" s="76"/>
      <c r="L197" s="67"/>
      <c r="M197" s="618"/>
      <c r="N197" s="609"/>
      <c r="O197" s="70"/>
      <c r="P197" s="70"/>
      <c r="Q197" s="70"/>
      <c r="R197" s="614"/>
    </row>
    <row r="198" spans="1:18" ht="24.95" customHeight="1">
      <c r="A198" s="618"/>
      <c r="B198" s="618"/>
      <c r="C198" s="50"/>
      <c r="D198" s="97"/>
      <c r="E198" s="96"/>
      <c r="F198" s="134"/>
      <c r="G198" s="96"/>
      <c r="H198" s="99"/>
      <c r="I198" s="98"/>
      <c r="J198" s="80">
        <f>J195+J197</f>
        <v>89.784999999999997</v>
      </c>
      <c r="K198" s="76"/>
      <c r="L198" s="67">
        <f>ROUNDUP(J198,1)</f>
        <v>89.8</v>
      </c>
      <c r="M198" s="618" t="s">
        <v>384</v>
      </c>
      <c r="N198" s="610"/>
      <c r="O198" s="70"/>
      <c r="P198" s="70"/>
      <c r="Q198" s="70"/>
      <c r="R198" s="614"/>
    </row>
    <row r="199" spans="1:18" ht="24.95" customHeight="1">
      <c r="A199" s="618"/>
      <c r="B199" s="618"/>
      <c r="C199" s="50"/>
      <c r="D199" s="97"/>
      <c r="E199" s="96"/>
      <c r="F199" s="134"/>
      <c r="G199" s="96"/>
      <c r="H199" s="99"/>
      <c r="I199" s="98"/>
      <c r="J199" s="80"/>
      <c r="K199" s="76"/>
      <c r="L199" s="67"/>
      <c r="M199" s="618"/>
      <c r="N199" s="205"/>
      <c r="O199" s="153"/>
      <c r="P199" s="153"/>
      <c r="Q199" s="153"/>
      <c r="R199" s="154"/>
    </row>
    <row r="200" spans="1:18" ht="24.95" customHeight="1">
      <c r="A200" s="1049" t="str">
        <f>A167</f>
        <v xml:space="preserve">数　　　　量　　　　計　　　算　　　表　　　　　　　　伝承活動棟 </v>
      </c>
      <c r="B200" s="1050"/>
      <c r="C200" s="1050"/>
      <c r="D200" s="1050"/>
      <c r="E200" s="1050"/>
      <c r="F200" s="1050"/>
      <c r="G200" s="1050"/>
      <c r="H200" s="1050"/>
      <c r="I200" s="1050"/>
      <c r="J200" s="1050"/>
      <c r="K200" s="1050"/>
      <c r="L200" s="1050"/>
      <c r="M200" s="1050"/>
      <c r="N200" s="1050"/>
      <c r="O200" s="1050"/>
      <c r="P200" s="1050"/>
      <c r="Q200" s="1050"/>
      <c r="R200" s="1051"/>
    </row>
    <row r="201" spans="1:18" ht="24.95" customHeight="1">
      <c r="A201" s="1052"/>
      <c r="B201" s="1053"/>
      <c r="C201" s="1053"/>
      <c r="D201" s="1053"/>
      <c r="E201" s="1053"/>
      <c r="F201" s="1053"/>
      <c r="G201" s="1053"/>
      <c r="H201" s="1053"/>
      <c r="I201" s="1053"/>
      <c r="J201" s="1053"/>
      <c r="K201" s="1053"/>
      <c r="L201" s="1053"/>
      <c r="M201" s="1053"/>
      <c r="N201" s="1053"/>
      <c r="O201" s="1053"/>
      <c r="P201" s="1053"/>
      <c r="Q201" s="1053"/>
      <c r="R201" s="1054"/>
    </row>
    <row r="202" spans="1:18" ht="24.95" customHeight="1">
      <c r="A202" s="1055"/>
      <c r="B202" s="1056"/>
      <c r="C202" s="1056"/>
      <c r="D202" s="1056"/>
      <c r="E202" s="1056"/>
      <c r="F202" s="1056"/>
      <c r="G202" s="1056"/>
      <c r="H202" s="1056"/>
      <c r="I202" s="1056"/>
      <c r="J202" s="1056"/>
      <c r="K202" s="1056"/>
      <c r="L202" s="1056"/>
      <c r="M202" s="1056"/>
      <c r="N202" s="1056"/>
      <c r="O202" s="1056"/>
      <c r="P202" s="1056"/>
      <c r="Q202" s="1056"/>
      <c r="R202" s="1057"/>
    </row>
    <row r="203" spans="1:18" ht="24.95" customHeight="1">
      <c r="A203" s="306" t="s">
        <v>52</v>
      </c>
      <c r="B203" s="1083" t="s">
        <v>53</v>
      </c>
      <c r="C203" s="1084"/>
      <c r="D203" s="1083" t="s">
        <v>54</v>
      </c>
      <c r="E203" s="1085"/>
      <c r="F203" s="1085"/>
      <c r="G203" s="1085"/>
      <c r="H203" s="1085"/>
      <c r="I203" s="1085"/>
      <c r="J203" s="1085"/>
      <c r="K203" s="1084"/>
      <c r="L203" s="306" t="s">
        <v>55</v>
      </c>
      <c r="M203" s="306" t="s">
        <v>56</v>
      </c>
      <c r="N203" s="1083" t="s">
        <v>57</v>
      </c>
      <c r="O203" s="1085"/>
      <c r="P203" s="1085"/>
      <c r="Q203" s="1085"/>
      <c r="R203" s="1084"/>
    </row>
    <row r="204" spans="1:18" ht="24.95" customHeight="1">
      <c r="A204" s="306" t="s">
        <v>184</v>
      </c>
      <c r="B204" s="49" t="s">
        <v>117</v>
      </c>
      <c r="C204" s="64" t="s">
        <v>328</v>
      </c>
      <c r="D204" s="108">
        <v>4.6749999999999998</v>
      </c>
      <c r="E204" s="106" t="s">
        <v>476</v>
      </c>
      <c r="F204" s="272">
        <v>2.7</v>
      </c>
      <c r="G204" s="106" t="s">
        <v>476</v>
      </c>
      <c r="H204" s="272">
        <v>1.5</v>
      </c>
      <c r="I204" s="306" t="s">
        <v>477</v>
      </c>
      <c r="J204" s="73">
        <f>D204*F204*H204</f>
        <v>18.93375</v>
      </c>
      <c r="K204" s="269"/>
      <c r="L204" s="279"/>
      <c r="M204" s="109"/>
      <c r="N204" s="335"/>
      <c r="O204" s="55"/>
      <c r="P204" s="55"/>
      <c r="Q204" s="55"/>
      <c r="R204" s="56"/>
    </row>
    <row r="205" spans="1:18" ht="24.95" customHeight="1">
      <c r="A205" s="306"/>
      <c r="B205" s="49"/>
      <c r="C205" s="258" t="s">
        <v>332</v>
      </c>
      <c r="D205" s="108">
        <v>2.08</v>
      </c>
      <c r="E205" s="106" t="s">
        <v>476</v>
      </c>
      <c r="F205" s="108">
        <v>0.5</v>
      </c>
      <c r="G205" s="106" t="s">
        <v>476</v>
      </c>
      <c r="H205" s="272">
        <v>1.5</v>
      </c>
      <c r="I205" s="306" t="s">
        <v>477</v>
      </c>
      <c r="J205" s="73">
        <f>D205*F205*H205</f>
        <v>1.56</v>
      </c>
      <c r="K205" s="269"/>
      <c r="L205" s="279"/>
      <c r="M205" s="109"/>
      <c r="N205" s="280"/>
      <c r="O205" s="302"/>
      <c r="P205" s="302"/>
      <c r="Q205" s="302"/>
      <c r="R205" s="59"/>
    </row>
    <row r="206" spans="1:18" ht="24.95" customHeight="1">
      <c r="A206" s="306"/>
      <c r="B206" s="49"/>
      <c r="C206" s="64" t="s">
        <v>329</v>
      </c>
      <c r="D206" s="108">
        <v>0.91500000000000004</v>
      </c>
      <c r="E206" s="106" t="s">
        <v>476</v>
      </c>
      <c r="F206" s="108">
        <v>2.4249999999999998</v>
      </c>
      <c r="G206" s="106" t="s">
        <v>476</v>
      </c>
      <c r="H206" s="272">
        <v>1.5</v>
      </c>
      <c r="I206" s="306" t="s">
        <v>477</v>
      </c>
      <c r="J206" s="73">
        <f>D206*F206*H206</f>
        <v>3.3283124999999996</v>
      </c>
      <c r="K206" s="269"/>
      <c r="L206" s="279"/>
      <c r="M206" s="109"/>
      <c r="N206" s="280"/>
      <c r="O206" s="302"/>
      <c r="P206" s="302"/>
      <c r="Q206" s="302"/>
      <c r="R206" s="59"/>
    </row>
    <row r="207" spans="1:18" ht="24.95" customHeight="1">
      <c r="A207" s="306"/>
      <c r="B207" s="49"/>
      <c r="C207" s="49" t="s">
        <v>478</v>
      </c>
      <c r="D207" s="108">
        <v>0.24</v>
      </c>
      <c r="E207" s="106" t="s">
        <v>476</v>
      </c>
      <c r="F207" s="108">
        <v>2.2000000000000002</v>
      </c>
      <c r="G207" s="106" t="s">
        <v>476</v>
      </c>
      <c r="H207" s="272"/>
      <c r="I207" s="306" t="s">
        <v>477</v>
      </c>
      <c r="J207" s="73">
        <f>D207*F207</f>
        <v>0.52800000000000002</v>
      </c>
      <c r="K207" s="269"/>
      <c r="L207" s="279"/>
      <c r="M207" s="109"/>
      <c r="N207" s="294"/>
      <c r="O207" s="302"/>
      <c r="P207" s="302"/>
      <c r="Q207" s="302"/>
      <c r="R207" s="59"/>
    </row>
    <row r="208" spans="1:18" ht="24.95" customHeight="1">
      <c r="A208" s="306"/>
      <c r="B208" s="49"/>
      <c r="C208" s="49" t="s">
        <v>330</v>
      </c>
      <c r="D208" s="108">
        <v>0.105</v>
      </c>
      <c r="E208" s="106" t="s">
        <v>476</v>
      </c>
      <c r="F208" s="249">
        <v>4</v>
      </c>
      <c r="G208" s="106" t="s">
        <v>476</v>
      </c>
      <c r="H208" s="272">
        <v>2.6</v>
      </c>
      <c r="I208" s="306" t="s">
        <v>477</v>
      </c>
      <c r="J208" s="73">
        <f>D208*F208*H208</f>
        <v>1.0920000000000001</v>
      </c>
      <c r="K208" s="269"/>
      <c r="L208" s="279"/>
      <c r="M208" s="109"/>
      <c r="N208" s="280"/>
      <c r="O208" s="302"/>
      <c r="P208" s="302"/>
      <c r="Q208" s="302"/>
      <c r="R208" s="59"/>
    </row>
    <row r="209" spans="1:18" ht="24.95" customHeight="1">
      <c r="A209" s="306"/>
      <c r="B209" s="49"/>
      <c r="C209" s="49" t="s">
        <v>331</v>
      </c>
      <c r="D209" s="108">
        <v>0.105</v>
      </c>
      <c r="E209" s="106" t="s">
        <v>476</v>
      </c>
      <c r="F209" s="249">
        <v>4</v>
      </c>
      <c r="G209" s="106" t="s">
        <v>476</v>
      </c>
      <c r="H209" s="108">
        <v>3.7450000000000001</v>
      </c>
      <c r="I209" s="306" t="s">
        <v>477</v>
      </c>
      <c r="J209" s="73">
        <f>D209*F209*H209</f>
        <v>1.5729</v>
      </c>
      <c r="K209" s="269"/>
      <c r="L209" s="279"/>
      <c r="M209" s="109"/>
      <c r="N209" s="280"/>
      <c r="O209" s="302"/>
      <c r="P209" s="302"/>
      <c r="Q209" s="302"/>
      <c r="R209" s="59"/>
    </row>
    <row r="210" spans="1:18" ht="24.95" customHeight="1">
      <c r="A210" s="306"/>
      <c r="B210" s="142"/>
      <c r="C210" s="49" t="s">
        <v>128</v>
      </c>
      <c r="D210" s="108">
        <v>3.63</v>
      </c>
      <c r="E210" s="106" t="s">
        <v>479</v>
      </c>
      <c r="F210" s="108">
        <v>0.5</v>
      </c>
      <c r="G210" s="106" t="s">
        <v>479</v>
      </c>
      <c r="H210" s="272">
        <v>1.5</v>
      </c>
      <c r="I210" s="306" t="s">
        <v>480</v>
      </c>
      <c r="J210" s="73">
        <f>D210*F210*H210</f>
        <v>2.7225000000000001</v>
      </c>
      <c r="K210" s="269"/>
      <c r="L210" s="279"/>
      <c r="M210" s="109"/>
      <c r="N210" s="280"/>
      <c r="O210" s="302"/>
      <c r="P210" s="302"/>
      <c r="Q210" s="302"/>
      <c r="R210" s="59"/>
    </row>
    <row r="211" spans="1:18" ht="24.95" customHeight="1">
      <c r="A211" s="306"/>
      <c r="B211" s="49"/>
      <c r="C211" s="64"/>
      <c r="D211" s="108"/>
      <c r="E211" s="106"/>
      <c r="F211" s="108"/>
      <c r="G211" s="106"/>
      <c r="H211" s="272"/>
      <c r="I211" s="306"/>
      <c r="J211" s="73"/>
      <c r="K211" s="269"/>
      <c r="L211" s="279"/>
      <c r="M211" s="109"/>
      <c r="N211" s="280"/>
      <c r="O211" s="302"/>
      <c r="P211" s="302"/>
      <c r="Q211" s="302"/>
      <c r="R211" s="59"/>
    </row>
    <row r="212" spans="1:18" ht="24.95" customHeight="1">
      <c r="A212" s="306"/>
      <c r="B212" s="49"/>
      <c r="C212" s="64"/>
      <c r="D212" s="108"/>
      <c r="E212" s="106"/>
      <c r="F212" s="108"/>
      <c r="G212" s="106"/>
      <c r="H212" s="272"/>
      <c r="I212" s="306"/>
      <c r="J212" s="73"/>
      <c r="K212" s="269"/>
      <c r="L212" s="279"/>
      <c r="M212" s="109"/>
      <c r="N212" s="294"/>
      <c r="O212" s="302"/>
      <c r="P212" s="302"/>
      <c r="Q212" s="302"/>
      <c r="R212" s="59"/>
    </row>
    <row r="213" spans="1:18" ht="24.95" customHeight="1">
      <c r="A213" s="306"/>
      <c r="B213" s="49"/>
      <c r="C213" s="49"/>
      <c r="D213" s="108"/>
      <c r="E213" s="106"/>
      <c r="F213" s="108"/>
      <c r="G213" s="106"/>
      <c r="H213" s="272"/>
      <c r="I213" s="306"/>
      <c r="J213" s="73">
        <f>SUM(J204:J212)</f>
        <v>29.737462499999996</v>
      </c>
      <c r="K213" s="269"/>
      <c r="L213" s="269">
        <f>ROUNDUP(J213*1.2,1)</f>
        <v>35.700000000000003</v>
      </c>
      <c r="M213" s="306"/>
      <c r="N213" s="294" t="s">
        <v>333</v>
      </c>
      <c r="O213" s="302"/>
      <c r="P213" s="302"/>
      <c r="Q213" s="302"/>
      <c r="R213" s="59"/>
    </row>
    <row r="214" spans="1:18" ht="24.95" customHeight="1">
      <c r="A214" s="306"/>
      <c r="B214" s="49" t="s">
        <v>334</v>
      </c>
      <c r="C214" s="49"/>
      <c r="D214" s="108">
        <f>L277</f>
        <v>65.599999999999994</v>
      </c>
      <c r="E214" s="106" t="s">
        <v>447</v>
      </c>
      <c r="F214" s="108">
        <v>0.5</v>
      </c>
      <c r="G214" s="106" t="s">
        <v>447</v>
      </c>
      <c r="H214" s="272">
        <v>2</v>
      </c>
      <c r="I214" s="306" t="s">
        <v>448</v>
      </c>
      <c r="J214" s="73">
        <f>D214*F214*H214</f>
        <v>65.599999999999994</v>
      </c>
      <c r="K214" s="269"/>
      <c r="L214" s="269"/>
      <c r="M214" s="109"/>
      <c r="N214" s="1080"/>
      <c r="O214" s="1046"/>
      <c r="P214" s="1046"/>
      <c r="Q214" s="1046"/>
      <c r="R214" s="59"/>
    </row>
    <row r="215" spans="1:18" ht="24.95" customHeight="1">
      <c r="A215" s="306"/>
      <c r="B215" s="49"/>
      <c r="C215" s="64"/>
      <c r="D215" s="108"/>
      <c r="E215" s="106"/>
      <c r="F215" s="108"/>
      <c r="G215" s="106"/>
      <c r="H215" s="73"/>
      <c r="I215" s="73"/>
      <c r="J215" s="73"/>
      <c r="K215" s="269"/>
      <c r="L215" s="269"/>
      <c r="M215" s="109"/>
      <c r="N215" s="301"/>
      <c r="O215" s="302"/>
      <c r="P215" s="302"/>
      <c r="Q215" s="302"/>
      <c r="R215" s="59"/>
    </row>
    <row r="216" spans="1:18" ht="24.95" customHeight="1">
      <c r="A216" s="306"/>
      <c r="B216" s="306"/>
      <c r="C216" s="66"/>
      <c r="D216" s="108"/>
      <c r="E216" s="73"/>
      <c r="F216" s="108"/>
      <c r="G216" s="73"/>
      <c r="H216" s="73"/>
      <c r="I216" s="73"/>
      <c r="J216" s="73">
        <f>L213+J214</f>
        <v>101.3</v>
      </c>
      <c r="K216" s="269"/>
      <c r="L216" s="269">
        <f>ROUNDUP(J216+L213,1)</f>
        <v>137</v>
      </c>
      <c r="M216" s="306" t="s">
        <v>85</v>
      </c>
      <c r="N216" s="301"/>
      <c r="O216" s="302"/>
      <c r="P216" s="302"/>
      <c r="Q216" s="302"/>
      <c r="R216" s="59"/>
    </row>
    <row r="217" spans="1:18" ht="24.95" customHeight="1">
      <c r="A217" s="306"/>
      <c r="B217" s="306" t="s">
        <v>126</v>
      </c>
      <c r="C217" s="50" t="s">
        <v>335</v>
      </c>
      <c r="D217" s="108">
        <v>2.2000000000000002</v>
      </c>
      <c r="E217" s="106" t="s">
        <v>481</v>
      </c>
      <c r="F217" s="249">
        <v>1</v>
      </c>
      <c r="G217" s="106" t="s">
        <v>481</v>
      </c>
      <c r="H217" s="272">
        <v>0.5</v>
      </c>
      <c r="I217" s="306" t="s">
        <v>482</v>
      </c>
      <c r="J217" s="106">
        <f>D217*F217*H217</f>
        <v>1.1000000000000001</v>
      </c>
      <c r="K217" s="269"/>
      <c r="L217" s="269"/>
      <c r="M217" s="109"/>
      <c r="N217" s="301"/>
      <c r="O217" s="302"/>
      <c r="P217" s="302"/>
      <c r="Q217" s="302"/>
      <c r="R217" s="59"/>
    </row>
    <row r="218" spans="1:18" ht="24.95" customHeight="1">
      <c r="A218" s="306"/>
      <c r="B218" s="306"/>
      <c r="C218" s="50" t="s">
        <v>336</v>
      </c>
      <c r="D218" s="108">
        <v>2.2000000000000002</v>
      </c>
      <c r="E218" s="106" t="s">
        <v>481</v>
      </c>
      <c r="F218" s="108">
        <v>3.75</v>
      </c>
      <c r="G218" s="106" t="s">
        <v>481</v>
      </c>
      <c r="H218" s="272">
        <v>0.5</v>
      </c>
      <c r="I218" s="306" t="s">
        <v>482</v>
      </c>
      <c r="J218" s="106">
        <f>D218*F218*H218</f>
        <v>4.125</v>
      </c>
      <c r="K218" s="269"/>
      <c r="L218" s="269"/>
      <c r="M218" s="109"/>
      <c r="N218" s="301"/>
      <c r="O218" s="302"/>
      <c r="P218" s="302"/>
      <c r="Q218" s="302"/>
      <c r="R218" s="59"/>
    </row>
    <row r="219" spans="1:18" ht="24.95" customHeight="1">
      <c r="A219" s="306"/>
      <c r="B219" s="306"/>
      <c r="C219" s="50" t="s">
        <v>337</v>
      </c>
      <c r="D219" s="108">
        <v>2.7949999999999999</v>
      </c>
      <c r="E219" s="106" t="s">
        <v>481</v>
      </c>
      <c r="F219" s="108">
        <v>2.8450000000000002</v>
      </c>
      <c r="G219" s="106" t="s">
        <v>481</v>
      </c>
      <c r="H219" s="272">
        <v>0.5</v>
      </c>
      <c r="I219" s="306" t="s">
        <v>482</v>
      </c>
      <c r="J219" s="106">
        <f>D219*F219*H219</f>
        <v>3.9758875000000002</v>
      </c>
      <c r="K219" s="269"/>
      <c r="L219" s="269"/>
      <c r="M219" s="109"/>
      <c r="N219" s="1080"/>
      <c r="O219" s="1046"/>
      <c r="P219" s="302"/>
      <c r="Q219" s="302"/>
      <c r="R219" s="59"/>
    </row>
    <row r="220" spans="1:18" ht="24.95" customHeight="1">
      <c r="A220" s="306"/>
      <c r="B220" s="306"/>
      <c r="C220" s="50" t="s">
        <v>338</v>
      </c>
      <c r="D220" s="108">
        <v>4.4999999999999998E-2</v>
      </c>
      <c r="E220" s="106" t="s">
        <v>483</v>
      </c>
      <c r="F220" s="108">
        <v>0.05</v>
      </c>
      <c r="G220" s="106" t="s">
        <v>483</v>
      </c>
      <c r="H220" s="73">
        <v>4.4999999999999998E-2</v>
      </c>
      <c r="I220" s="306" t="s">
        <v>482</v>
      </c>
      <c r="J220" s="106">
        <f>D220+F220+H220</f>
        <v>0.14000000000000001</v>
      </c>
      <c r="K220" s="269"/>
      <c r="L220" s="269"/>
      <c r="M220" s="109"/>
      <c r="N220" s="301"/>
      <c r="O220" s="302"/>
      <c r="P220" s="302"/>
      <c r="Q220" s="302"/>
      <c r="R220" s="59"/>
    </row>
    <row r="221" spans="1:18" ht="24.95" customHeight="1">
      <c r="A221" s="50"/>
      <c r="B221" s="306"/>
      <c r="C221" s="64"/>
      <c r="D221" s="108">
        <f>J220</f>
        <v>0.14000000000000001</v>
      </c>
      <c r="E221" s="106" t="s">
        <v>447</v>
      </c>
      <c r="F221" s="108">
        <v>1.8</v>
      </c>
      <c r="G221" s="106" t="s">
        <v>447</v>
      </c>
      <c r="H221" s="271">
        <v>3</v>
      </c>
      <c r="I221" s="306" t="s">
        <v>448</v>
      </c>
      <c r="J221" s="106">
        <f>D221*F221*H221</f>
        <v>0.75600000000000023</v>
      </c>
      <c r="K221" s="269"/>
      <c r="L221" s="269"/>
      <c r="M221" s="109"/>
      <c r="N221" s="301"/>
      <c r="O221" s="302"/>
      <c r="P221" s="302"/>
      <c r="Q221" s="302"/>
      <c r="R221" s="59"/>
    </row>
    <row r="222" spans="1:18" ht="24.95" customHeight="1">
      <c r="A222" s="50"/>
      <c r="B222" s="306"/>
      <c r="C222" s="64" t="s">
        <v>339</v>
      </c>
      <c r="D222" s="108">
        <v>0.105</v>
      </c>
      <c r="E222" s="106" t="s">
        <v>452</v>
      </c>
      <c r="F222" s="108">
        <v>0.06</v>
      </c>
      <c r="G222" s="106" t="s">
        <v>447</v>
      </c>
      <c r="H222" s="73">
        <v>1.8</v>
      </c>
      <c r="I222" s="306" t="s">
        <v>448</v>
      </c>
      <c r="J222" s="106">
        <f>(D222+F222)*H222</f>
        <v>0.29699999999999999</v>
      </c>
      <c r="K222" s="269"/>
      <c r="L222" s="269"/>
      <c r="M222" s="109"/>
      <c r="N222" s="301"/>
      <c r="O222" s="302"/>
      <c r="P222" s="302"/>
      <c r="Q222" s="302"/>
      <c r="R222" s="59"/>
    </row>
    <row r="223" spans="1:18" ht="24.95" customHeight="1">
      <c r="A223" s="50"/>
      <c r="B223" s="306"/>
      <c r="C223" s="64"/>
      <c r="D223" s="108"/>
      <c r="E223" s="106"/>
      <c r="F223" s="108"/>
      <c r="G223" s="73"/>
      <c r="H223" s="73"/>
      <c r="I223" s="106"/>
      <c r="J223" s="73">
        <f>J217+J218+J219+J221+J222</f>
        <v>10.253887500000001</v>
      </c>
      <c r="K223" s="269"/>
      <c r="L223" s="269">
        <f>ROUNDUP(J223,1)</f>
        <v>10.299999999999999</v>
      </c>
      <c r="M223" s="306" t="s">
        <v>85</v>
      </c>
      <c r="N223" s="301"/>
      <c r="O223" s="302"/>
      <c r="P223" s="302"/>
      <c r="Q223" s="302"/>
      <c r="R223" s="59"/>
    </row>
    <row r="224" spans="1:18" ht="24.95" customHeight="1">
      <c r="A224" s="50"/>
      <c r="B224" s="306"/>
      <c r="C224" s="64"/>
      <c r="D224" s="108"/>
      <c r="E224" s="73"/>
      <c r="F224" s="108"/>
      <c r="G224" s="73"/>
      <c r="H224" s="73"/>
      <c r="I224" s="73"/>
      <c r="J224" s="73"/>
      <c r="K224" s="269"/>
      <c r="L224" s="279"/>
      <c r="M224" s="109"/>
      <c r="N224" s="280"/>
      <c r="O224" s="302"/>
      <c r="P224" s="302"/>
      <c r="Q224" s="302"/>
      <c r="R224" s="59"/>
    </row>
    <row r="225" spans="1:18" ht="24.95" customHeight="1">
      <c r="A225" s="306"/>
      <c r="B225" s="306" t="s">
        <v>118</v>
      </c>
      <c r="C225" s="64" t="s">
        <v>340</v>
      </c>
      <c r="D225" s="108">
        <v>1.7849999999999999</v>
      </c>
      <c r="E225" s="106" t="s">
        <v>484</v>
      </c>
      <c r="F225" s="108">
        <v>1.7649999999999999</v>
      </c>
      <c r="G225" s="106" t="s">
        <v>484</v>
      </c>
      <c r="H225" s="73">
        <v>1.5</v>
      </c>
      <c r="I225" s="306" t="s">
        <v>462</v>
      </c>
      <c r="J225" s="73">
        <f>D225*F225*H225</f>
        <v>4.7257874999999991</v>
      </c>
      <c r="K225" s="269"/>
      <c r="L225" s="279"/>
      <c r="M225" s="109"/>
      <c r="N225" s="280"/>
      <c r="O225" s="302"/>
      <c r="P225" s="302"/>
      <c r="Q225" s="302"/>
      <c r="R225" s="59"/>
    </row>
    <row r="226" spans="1:18" ht="24.95" customHeight="1">
      <c r="A226" s="306"/>
      <c r="B226" s="306"/>
      <c r="C226" s="306"/>
      <c r="D226" s="108">
        <f>J225</f>
        <v>4.7257874999999991</v>
      </c>
      <c r="E226" s="106" t="s">
        <v>447</v>
      </c>
      <c r="F226" s="249">
        <v>4</v>
      </c>
      <c r="G226" s="73"/>
      <c r="H226" s="73"/>
      <c r="I226" s="306" t="s">
        <v>448</v>
      </c>
      <c r="J226" s="73">
        <f>D226*F226</f>
        <v>18.903149999999997</v>
      </c>
      <c r="K226" s="269"/>
      <c r="L226" s="269"/>
      <c r="M226" s="306"/>
      <c r="N226" s="301" t="s">
        <v>217</v>
      </c>
      <c r="O226" s="299"/>
      <c r="P226" s="302"/>
      <c r="Q226" s="302"/>
      <c r="R226" s="59"/>
    </row>
    <row r="227" spans="1:18" ht="24.95" customHeight="1">
      <c r="A227" s="306"/>
      <c r="B227" s="306"/>
      <c r="C227" s="50" t="s">
        <v>342</v>
      </c>
      <c r="D227" s="108">
        <v>0.82</v>
      </c>
      <c r="E227" s="106" t="s">
        <v>447</v>
      </c>
      <c r="F227" s="272">
        <v>0.3</v>
      </c>
      <c r="G227" s="106" t="s">
        <v>447</v>
      </c>
      <c r="H227" s="271">
        <v>2</v>
      </c>
      <c r="I227" s="306" t="s">
        <v>448</v>
      </c>
      <c r="J227" s="73">
        <f>D227*F227*H227</f>
        <v>0.49199999999999994</v>
      </c>
      <c r="K227" s="269"/>
      <c r="L227" s="269"/>
      <c r="M227" s="269"/>
      <c r="N227" s="301" t="s">
        <v>343</v>
      </c>
      <c r="O227" s="302"/>
      <c r="P227" s="302"/>
      <c r="Q227" s="302"/>
      <c r="R227" s="59"/>
    </row>
    <row r="228" spans="1:18" ht="24.95" customHeight="1">
      <c r="A228" s="306"/>
      <c r="B228" s="306"/>
      <c r="C228" s="50" t="s">
        <v>341</v>
      </c>
      <c r="D228" s="108">
        <v>0.93100000000000005</v>
      </c>
      <c r="E228" s="106" t="s">
        <v>485</v>
      </c>
      <c r="F228" s="108">
        <v>1.78</v>
      </c>
      <c r="G228" s="106" t="s">
        <v>485</v>
      </c>
      <c r="H228" s="271">
        <v>4</v>
      </c>
      <c r="I228" s="306" t="s">
        <v>486</v>
      </c>
      <c r="J228" s="73">
        <f>D228*F228*H228</f>
        <v>6.6287200000000004</v>
      </c>
      <c r="K228" s="269"/>
      <c r="L228" s="269"/>
      <c r="M228" s="269"/>
      <c r="N228" s="301" t="s">
        <v>217</v>
      </c>
      <c r="O228" s="302"/>
      <c r="P228" s="302"/>
      <c r="Q228" s="302"/>
      <c r="R228" s="59"/>
    </row>
    <row r="229" spans="1:18" ht="24.95" customHeight="1">
      <c r="A229" s="306"/>
      <c r="B229" s="306"/>
      <c r="C229" s="50"/>
      <c r="D229" s="108"/>
      <c r="E229" s="106"/>
      <c r="F229" s="108"/>
      <c r="G229" s="106"/>
      <c r="H229" s="73"/>
      <c r="I229" s="106"/>
      <c r="J229" s="247"/>
      <c r="K229" s="269"/>
      <c r="L229" s="281"/>
      <c r="M229" s="100"/>
      <c r="N229" s="1081"/>
      <c r="O229" s="1082"/>
      <c r="P229" s="302"/>
      <c r="Q229" s="302"/>
      <c r="R229" s="59"/>
    </row>
    <row r="230" spans="1:18" ht="24.95" customHeight="1">
      <c r="A230" s="306"/>
      <c r="B230" s="306"/>
      <c r="C230" s="50"/>
      <c r="D230" s="108"/>
      <c r="E230" s="73"/>
      <c r="F230" s="108"/>
      <c r="G230" s="73"/>
      <c r="H230" s="271"/>
      <c r="I230" s="106"/>
      <c r="J230" s="73">
        <f>SUM(J225:J229)</f>
        <v>30.749657499999998</v>
      </c>
      <c r="K230" s="269"/>
      <c r="L230" s="269">
        <f>ROUNDUP(J230,1)</f>
        <v>30.8</v>
      </c>
      <c r="M230" s="306" t="s">
        <v>85</v>
      </c>
      <c r="N230" s="307"/>
      <c r="O230" s="302"/>
      <c r="P230" s="302"/>
      <c r="Q230" s="302"/>
      <c r="R230" s="59"/>
    </row>
    <row r="231" spans="1:18" ht="24.95" customHeight="1">
      <c r="A231" s="306"/>
      <c r="B231" s="49"/>
      <c r="C231" s="50"/>
      <c r="D231" s="108"/>
      <c r="E231" s="106"/>
      <c r="F231" s="108"/>
      <c r="G231" s="106"/>
      <c r="H231" s="73"/>
      <c r="I231" s="106"/>
      <c r="J231" s="73"/>
      <c r="K231" s="269"/>
      <c r="L231" s="269"/>
      <c r="M231" s="109"/>
      <c r="N231" s="307"/>
      <c r="O231" s="302"/>
      <c r="P231" s="302"/>
      <c r="Q231" s="302"/>
      <c r="R231" s="59"/>
    </row>
    <row r="232" spans="1:18" ht="24.95" customHeight="1">
      <c r="A232" s="306"/>
      <c r="B232" s="62"/>
      <c r="C232" s="50"/>
      <c r="D232" s="108"/>
      <c r="E232" s="73"/>
      <c r="F232" s="108"/>
      <c r="G232" s="73"/>
      <c r="H232" s="73"/>
      <c r="I232" s="106"/>
      <c r="J232" s="73"/>
      <c r="K232" s="269"/>
      <c r="L232" s="269"/>
      <c r="M232" s="109"/>
      <c r="N232" s="282"/>
      <c r="O232" s="123"/>
      <c r="P232" s="123"/>
      <c r="Q232" s="123"/>
      <c r="R232" s="124"/>
    </row>
    <row r="233" spans="1:18" ht="24.95" customHeight="1">
      <c r="A233" s="1049" t="str">
        <f>A200</f>
        <v xml:space="preserve">数　　　　量　　　　計　　　算　　　表　　　　　　　　伝承活動棟 </v>
      </c>
      <c r="B233" s="1050"/>
      <c r="C233" s="1050"/>
      <c r="D233" s="1050"/>
      <c r="E233" s="1050"/>
      <c r="F233" s="1050"/>
      <c r="G233" s="1050"/>
      <c r="H233" s="1050"/>
      <c r="I233" s="1050"/>
      <c r="J233" s="1050"/>
      <c r="K233" s="1050"/>
      <c r="L233" s="1050"/>
      <c r="M233" s="1050"/>
      <c r="N233" s="1050"/>
      <c r="O233" s="1050"/>
      <c r="P233" s="1050"/>
      <c r="Q233" s="1050"/>
      <c r="R233" s="1051"/>
    </row>
    <row r="234" spans="1:18" ht="24.95" customHeight="1">
      <c r="A234" s="1052"/>
      <c r="B234" s="1053"/>
      <c r="C234" s="1053"/>
      <c r="D234" s="1053"/>
      <c r="E234" s="1053"/>
      <c r="F234" s="1053"/>
      <c r="G234" s="1053"/>
      <c r="H234" s="1053"/>
      <c r="I234" s="1053"/>
      <c r="J234" s="1053"/>
      <c r="K234" s="1053"/>
      <c r="L234" s="1053"/>
      <c r="M234" s="1053"/>
      <c r="N234" s="1053"/>
      <c r="O234" s="1053"/>
      <c r="P234" s="1053"/>
      <c r="Q234" s="1053"/>
      <c r="R234" s="1054"/>
    </row>
    <row r="235" spans="1:18" ht="24.95" customHeight="1">
      <c r="A235" s="1055"/>
      <c r="B235" s="1056"/>
      <c r="C235" s="1056"/>
      <c r="D235" s="1056"/>
      <c r="E235" s="1056"/>
      <c r="F235" s="1056"/>
      <c r="G235" s="1056"/>
      <c r="H235" s="1056"/>
      <c r="I235" s="1056"/>
      <c r="J235" s="1056"/>
      <c r="K235" s="1056"/>
      <c r="L235" s="1056"/>
      <c r="M235" s="1056"/>
      <c r="N235" s="1056"/>
      <c r="O235" s="1056"/>
      <c r="P235" s="1056"/>
      <c r="Q235" s="1056"/>
      <c r="R235" s="1057"/>
    </row>
    <row r="236" spans="1:18" ht="24.95" customHeight="1">
      <c r="A236" s="306" t="s">
        <v>52</v>
      </c>
      <c r="B236" s="1083" t="s">
        <v>53</v>
      </c>
      <c r="C236" s="1084"/>
      <c r="D236" s="1083" t="s">
        <v>54</v>
      </c>
      <c r="E236" s="1085"/>
      <c r="F236" s="1085"/>
      <c r="G236" s="1085"/>
      <c r="H236" s="1085"/>
      <c r="I236" s="1085"/>
      <c r="J236" s="1085"/>
      <c r="K236" s="1084"/>
      <c r="L236" s="306" t="s">
        <v>55</v>
      </c>
      <c r="M236" s="306" t="s">
        <v>56</v>
      </c>
      <c r="N236" s="1083" t="s">
        <v>57</v>
      </c>
      <c r="O236" s="1085"/>
      <c r="P236" s="1085"/>
      <c r="Q236" s="1085"/>
      <c r="R236" s="1084"/>
    </row>
    <row r="237" spans="1:18" ht="24.95" customHeight="1">
      <c r="A237" s="306" t="s">
        <v>346</v>
      </c>
      <c r="B237" s="49" t="s">
        <v>347</v>
      </c>
      <c r="C237" s="50"/>
      <c r="D237" s="108">
        <v>2.1749999999999998</v>
      </c>
      <c r="E237" s="106" t="s">
        <v>484</v>
      </c>
      <c r="F237" s="108">
        <v>0.91500000000000004</v>
      </c>
      <c r="G237" s="106" t="s">
        <v>484</v>
      </c>
      <c r="H237" s="73">
        <v>2</v>
      </c>
      <c r="I237" s="106" t="s">
        <v>462</v>
      </c>
      <c r="J237" s="247">
        <f>D237*F237*H237</f>
        <v>3.9802499999999998</v>
      </c>
      <c r="K237" s="269"/>
      <c r="L237" s="281">
        <f>ROUNDUP(J237,1)</f>
        <v>4</v>
      </c>
      <c r="M237" s="306" t="s">
        <v>85</v>
      </c>
      <c r="N237" s="280"/>
      <c r="O237" s="302"/>
      <c r="P237" s="302"/>
      <c r="Q237" s="302"/>
      <c r="R237" s="59"/>
    </row>
    <row r="238" spans="1:18" ht="24.95" customHeight="1">
      <c r="A238" s="306"/>
      <c r="B238" s="62" t="s">
        <v>487</v>
      </c>
      <c r="C238" s="50"/>
      <c r="D238" s="108"/>
      <c r="E238" s="73"/>
      <c r="F238" s="108"/>
      <c r="G238" s="106"/>
      <c r="H238" s="73"/>
      <c r="I238" s="73"/>
      <c r="J238" s="247"/>
      <c r="K238" s="269"/>
      <c r="L238" s="281"/>
      <c r="M238" s="306"/>
      <c r="N238" s="294"/>
      <c r="O238" s="302"/>
      <c r="P238" s="302"/>
      <c r="Q238" s="302"/>
      <c r="R238" s="59"/>
    </row>
    <row r="239" spans="1:18" ht="24.95" customHeight="1">
      <c r="A239" s="306"/>
      <c r="B239" s="306"/>
      <c r="C239" s="50"/>
      <c r="D239" s="108"/>
      <c r="E239" s="73"/>
      <c r="F239" s="108"/>
      <c r="G239" s="106"/>
      <c r="H239" s="73"/>
      <c r="I239" s="73"/>
      <c r="J239" s="247"/>
      <c r="K239" s="269"/>
      <c r="L239" s="281"/>
      <c r="M239" s="306"/>
      <c r="N239" s="301"/>
      <c r="O239" s="302"/>
      <c r="P239" s="302"/>
      <c r="Q239" s="302"/>
      <c r="R239" s="59"/>
    </row>
    <row r="240" spans="1:18" ht="24.95" customHeight="1">
      <c r="A240" s="306"/>
      <c r="B240" s="306"/>
      <c r="C240" s="50"/>
      <c r="D240" s="108"/>
      <c r="E240" s="73"/>
      <c r="F240" s="108"/>
      <c r="G240" s="106"/>
      <c r="H240" s="73"/>
      <c r="I240" s="73"/>
      <c r="J240" s="247"/>
      <c r="K240" s="269"/>
      <c r="L240" s="336"/>
      <c r="M240" s="306"/>
      <c r="N240" s="301"/>
      <c r="O240" s="302"/>
      <c r="P240" s="302"/>
      <c r="Q240" s="302"/>
      <c r="R240" s="59"/>
    </row>
    <row r="241" spans="1:18" ht="24.95" customHeight="1">
      <c r="A241" s="306" t="s">
        <v>118</v>
      </c>
      <c r="B241" s="306" t="s">
        <v>488</v>
      </c>
      <c r="C241" s="50"/>
      <c r="D241" s="108">
        <v>1.885</v>
      </c>
      <c r="E241" s="169" t="s">
        <v>461</v>
      </c>
      <c r="F241" s="108">
        <v>1.9350000000000001</v>
      </c>
      <c r="G241" s="169" t="s">
        <v>461</v>
      </c>
      <c r="H241" s="73">
        <v>2.84</v>
      </c>
      <c r="I241" s="169" t="s">
        <v>461</v>
      </c>
      <c r="J241" s="247"/>
      <c r="K241" s="270"/>
      <c r="L241" s="279"/>
      <c r="M241" s="306"/>
      <c r="N241" s="1075"/>
      <c r="O241" s="1076"/>
      <c r="P241" s="337"/>
      <c r="Q241" s="337"/>
      <c r="R241" s="338"/>
    </row>
    <row r="242" spans="1:18" ht="24.95" customHeight="1">
      <c r="A242" s="306"/>
      <c r="B242" s="306"/>
      <c r="C242" s="50"/>
      <c r="D242" s="108">
        <v>3.75</v>
      </c>
      <c r="E242" s="169" t="s">
        <v>461</v>
      </c>
      <c r="F242" s="108">
        <v>3.7450000000000001</v>
      </c>
      <c r="G242" s="169" t="s">
        <v>461</v>
      </c>
      <c r="H242" s="96">
        <v>1.93</v>
      </c>
      <c r="I242" s="106" t="s">
        <v>462</v>
      </c>
      <c r="J242" s="247">
        <f>D241+F241+H241+D242+F242+H242</f>
        <v>16.085000000000001</v>
      </c>
      <c r="K242" s="270"/>
      <c r="L242" s="269"/>
      <c r="M242" s="109"/>
      <c r="N242" s="339"/>
      <c r="O242" s="170"/>
      <c r="P242" s="170"/>
      <c r="Q242" s="170"/>
      <c r="R242" s="171"/>
    </row>
    <row r="243" spans="1:18" ht="24.95" customHeight="1">
      <c r="A243" s="306"/>
      <c r="B243" s="306"/>
      <c r="C243" s="50"/>
      <c r="D243" s="248">
        <f>J242</f>
        <v>16.085000000000001</v>
      </c>
      <c r="E243" s="169" t="s">
        <v>458</v>
      </c>
      <c r="F243" s="248">
        <v>1.82</v>
      </c>
      <c r="G243" s="96"/>
      <c r="H243" s="96"/>
      <c r="I243" s="106" t="s">
        <v>448</v>
      </c>
      <c r="J243" s="247">
        <f>D243/F243</f>
        <v>8.8379120879120876</v>
      </c>
      <c r="K243" s="270"/>
      <c r="L243" s="270">
        <f>ROUNDUP(J243,0)</f>
        <v>9</v>
      </c>
      <c r="M243" s="306" t="s">
        <v>21</v>
      </c>
      <c r="N243" s="340"/>
      <c r="O243" s="337"/>
      <c r="P243" s="337"/>
      <c r="Q243" s="337"/>
      <c r="R243" s="338"/>
    </row>
    <row r="244" spans="1:18" ht="24.95" customHeight="1">
      <c r="A244" s="50"/>
      <c r="B244" s="49"/>
      <c r="C244" s="50"/>
      <c r="D244" s="126"/>
      <c r="E244" s="73"/>
      <c r="F244" s="268"/>
      <c r="G244" s="169"/>
      <c r="H244" s="331"/>
      <c r="I244" s="269"/>
      <c r="J244" s="283"/>
      <c r="K244" s="270"/>
      <c r="L244" s="270"/>
      <c r="M244" s="57"/>
      <c r="N244" s="294"/>
      <c r="O244" s="337"/>
      <c r="P244" s="297"/>
      <c r="Q244" s="297"/>
      <c r="R244" s="338"/>
    </row>
    <row r="245" spans="1:18" ht="24.95" customHeight="1">
      <c r="A245" s="50"/>
      <c r="B245" s="172"/>
      <c r="C245" s="50"/>
      <c r="D245" s="173"/>
      <c r="E245" s="73"/>
      <c r="F245" s="268"/>
      <c r="G245" s="169"/>
      <c r="H245" s="331"/>
      <c r="I245" s="269"/>
      <c r="J245" s="283"/>
      <c r="K245" s="270"/>
      <c r="L245" s="270"/>
      <c r="M245" s="57"/>
      <c r="N245" s="298"/>
      <c r="O245" s="337"/>
      <c r="P245" s="337"/>
      <c r="Q245" s="337"/>
      <c r="R245" s="338"/>
    </row>
    <row r="246" spans="1:18" ht="24.95" customHeight="1">
      <c r="A246" s="50"/>
      <c r="B246" s="306"/>
      <c r="C246" s="64"/>
      <c r="D246" s="248"/>
      <c r="E246" s="98"/>
      <c r="F246" s="108"/>
      <c r="G246" s="96"/>
      <c r="H246" s="96"/>
      <c r="I246" s="98"/>
      <c r="J246" s="128"/>
      <c r="K246" s="270"/>
      <c r="L246" s="331"/>
      <c r="M246" s="57"/>
      <c r="N246" s="307"/>
      <c r="O246" s="337"/>
      <c r="P246" s="337"/>
      <c r="Q246" s="337"/>
      <c r="R246" s="338"/>
    </row>
    <row r="247" spans="1:18" ht="24.95" customHeight="1">
      <c r="A247" s="50"/>
      <c r="B247" s="172"/>
      <c r="C247" s="50"/>
      <c r="D247" s="108"/>
      <c r="E247" s="73"/>
      <c r="F247" s="268"/>
      <c r="G247" s="169"/>
      <c r="H247" s="331"/>
      <c r="I247" s="96"/>
      <c r="J247" s="283"/>
      <c r="K247" s="270"/>
      <c r="L247" s="271"/>
      <c r="M247" s="57"/>
      <c r="N247" s="298"/>
      <c r="O247" s="337"/>
      <c r="P247" s="337"/>
      <c r="Q247" s="337"/>
      <c r="R247" s="338"/>
    </row>
    <row r="248" spans="1:18" ht="24.95" customHeight="1">
      <c r="A248" s="306"/>
      <c r="B248" s="306"/>
      <c r="C248" s="50"/>
      <c r="D248" s="108"/>
      <c r="E248" s="73"/>
      <c r="F248" s="268"/>
      <c r="G248" s="169"/>
      <c r="H248" s="331"/>
      <c r="I248" s="96"/>
      <c r="J248" s="283"/>
      <c r="K248" s="270"/>
      <c r="L248" s="271"/>
      <c r="M248" s="57"/>
      <c r="N248" s="298"/>
      <c r="O248" s="337"/>
      <c r="P248" s="297"/>
      <c r="Q248" s="297"/>
      <c r="R248" s="338"/>
    </row>
    <row r="249" spans="1:18" ht="24.95" customHeight="1">
      <c r="A249" s="306"/>
      <c r="B249" s="306"/>
      <c r="C249" s="50"/>
      <c r="D249" s="108"/>
      <c r="E249" s="98"/>
      <c r="F249" s="108"/>
      <c r="G249" s="96"/>
      <c r="H249" s="96"/>
      <c r="I249" s="98"/>
      <c r="J249" s="118"/>
      <c r="K249" s="270"/>
      <c r="L249" s="331"/>
      <c r="M249" s="57"/>
      <c r="N249" s="307"/>
      <c r="O249" s="337"/>
      <c r="P249" s="337"/>
      <c r="Q249" s="337"/>
      <c r="R249" s="338"/>
    </row>
    <row r="250" spans="1:18" ht="24.95" customHeight="1">
      <c r="A250" s="306"/>
      <c r="B250" s="306"/>
      <c r="C250" s="50"/>
      <c r="D250" s="108"/>
      <c r="E250" s="98"/>
      <c r="F250" s="108"/>
      <c r="G250" s="96"/>
      <c r="H250" s="96"/>
      <c r="I250" s="98"/>
      <c r="J250" s="283"/>
      <c r="K250" s="270"/>
      <c r="L250" s="331"/>
      <c r="M250" s="57"/>
      <c r="N250" s="307"/>
      <c r="O250" s="337"/>
      <c r="P250" s="337"/>
      <c r="Q250" s="337"/>
      <c r="R250" s="338"/>
    </row>
    <row r="251" spans="1:18" ht="24.95" customHeight="1">
      <c r="A251" s="306"/>
      <c r="B251" s="306"/>
      <c r="C251" s="50"/>
      <c r="D251" s="248"/>
      <c r="E251" s="73"/>
      <c r="F251" s="248"/>
      <c r="G251" s="98"/>
      <c r="H251" s="96"/>
      <c r="I251" s="96"/>
      <c r="J251" s="341"/>
      <c r="K251" s="271"/>
      <c r="L251" s="271"/>
      <c r="M251" s="57"/>
      <c r="N251" s="307"/>
      <c r="O251" s="337"/>
      <c r="P251" s="337"/>
      <c r="Q251" s="337"/>
      <c r="R251" s="338"/>
    </row>
    <row r="252" spans="1:18" ht="24.95" customHeight="1">
      <c r="A252" s="306"/>
      <c r="B252" s="306"/>
      <c r="C252" s="50"/>
      <c r="D252" s="248"/>
      <c r="E252" s="73"/>
      <c r="F252" s="248"/>
      <c r="G252" s="98"/>
      <c r="H252" s="96"/>
      <c r="I252" s="96"/>
      <c r="J252" s="341"/>
      <c r="K252" s="271"/>
      <c r="L252" s="96"/>
      <c r="M252" s="57"/>
      <c r="N252" s="307"/>
      <c r="O252" s="337"/>
      <c r="P252" s="337"/>
      <c r="Q252" s="337"/>
      <c r="R252" s="338"/>
    </row>
    <row r="253" spans="1:18" ht="24.95" customHeight="1">
      <c r="A253" s="306"/>
      <c r="B253" s="306"/>
      <c r="C253" s="50"/>
      <c r="D253" s="248"/>
      <c r="E253" s="73"/>
      <c r="F253" s="248"/>
      <c r="G253" s="98"/>
      <c r="H253" s="96"/>
      <c r="I253" s="96"/>
      <c r="J253" s="341"/>
      <c r="K253" s="271"/>
      <c r="L253" s="271"/>
      <c r="M253" s="57"/>
      <c r="N253" s="340"/>
      <c r="O253" s="337"/>
      <c r="P253" s="337"/>
      <c r="Q253" s="337"/>
      <c r="R253" s="338"/>
    </row>
    <row r="254" spans="1:18" ht="24.95" customHeight="1">
      <c r="A254" s="306"/>
      <c r="B254" s="172"/>
      <c r="C254" s="50"/>
      <c r="D254" s="248"/>
      <c r="E254" s="73"/>
      <c r="F254" s="248"/>
      <c r="G254" s="98"/>
      <c r="H254" s="96"/>
      <c r="I254" s="96"/>
      <c r="J254" s="341"/>
      <c r="K254" s="271"/>
      <c r="L254" s="271"/>
      <c r="M254" s="57"/>
      <c r="N254" s="340"/>
      <c r="O254" s="337"/>
      <c r="P254" s="337"/>
      <c r="Q254" s="337"/>
      <c r="R254" s="338"/>
    </row>
    <row r="255" spans="1:18" ht="24.95" customHeight="1">
      <c r="A255" s="306"/>
      <c r="B255" s="306"/>
      <c r="C255" s="50"/>
      <c r="D255" s="248"/>
      <c r="E255" s="73"/>
      <c r="F255" s="248"/>
      <c r="G255" s="98"/>
      <c r="H255" s="96"/>
      <c r="I255" s="96"/>
      <c r="J255" s="341"/>
      <c r="K255" s="271"/>
      <c r="L255" s="271"/>
      <c r="M255" s="57"/>
      <c r="N255" s="340"/>
      <c r="O255" s="337"/>
      <c r="P255" s="337"/>
      <c r="Q255" s="337"/>
      <c r="R255" s="338"/>
    </row>
    <row r="256" spans="1:18" ht="24.95" customHeight="1">
      <c r="A256" s="306"/>
      <c r="B256" s="172"/>
      <c r="C256" s="50"/>
      <c r="D256" s="248"/>
      <c r="E256" s="73"/>
      <c r="F256" s="248"/>
      <c r="G256" s="98"/>
      <c r="H256" s="96"/>
      <c r="I256" s="96"/>
      <c r="J256" s="341"/>
      <c r="K256" s="271"/>
      <c r="L256" s="271"/>
      <c r="M256" s="57"/>
      <c r="N256" s="340"/>
      <c r="O256" s="337"/>
      <c r="P256" s="337"/>
      <c r="Q256" s="337"/>
      <c r="R256" s="338"/>
    </row>
    <row r="257" spans="1:18" ht="24.95" customHeight="1">
      <c r="A257" s="306"/>
      <c r="B257" s="172"/>
      <c r="C257" s="50"/>
      <c r="D257" s="248"/>
      <c r="E257" s="73"/>
      <c r="F257" s="248"/>
      <c r="G257" s="98"/>
      <c r="H257" s="96"/>
      <c r="I257" s="96"/>
      <c r="J257" s="341"/>
      <c r="K257" s="271"/>
      <c r="L257" s="271"/>
      <c r="M257" s="57"/>
      <c r="N257" s="340"/>
      <c r="O257" s="337"/>
      <c r="P257" s="337"/>
      <c r="Q257" s="337"/>
      <c r="R257" s="338"/>
    </row>
    <row r="258" spans="1:18" ht="24.95" customHeight="1">
      <c r="A258" s="306"/>
      <c r="B258" s="172"/>
      <c r="C258" s="50"/>
      <c r="D258" s="248"/>
      <c r="E258" s="73"/>
      <c r="F258" s="248"/>
      <c r="G258" s="98"/>
      <c r="H258" s="96"/>
      <c r="I258" s="96"/>
      <c r="J258" s="341"/>
      <c r="K258" s="271"/>
      <c r="L258" s="271"/>
      <c r="M258" s="57"/>
      <c r="N258" s="340"/>
      <c r="O258" s="337"/>
      <c r="P258" s="337"/>
      <c r="Q258" s="337"/>
      <c r="R258" s="338"/>
    </row>
    <row r="259" spans="1:18" ht="24.95" customHeight="1">
      <c r="A259" s="306"/>
      <c r="B259" s="306"/>
      <c r="C259" s="50"/>
      <c r="D259" s="248"/>
      <c r="E259" s="73"/>
      <c r="F259" s="248"/>
      <c r="G259" s="98"/>
      <c r="H259" s="96"/>
      <c r="I259" s="96"/>
      <c r="J259" s="341"/>
      <c r="K259" s="271"/>
      <c r="L259" s="271"/>
      <c r="M259" s="57"/>
      <c r="N259" s="1077"/>
      <c r="O259" s="1078"/>
      <c r="P259" s="1078"/>
      <c r="Q259" s="337"/>
      <c r="R259" s="338"/>
    </row>
    <row r="260" spans="1:18" ht="24.95" customHeight="1">
      <c r="A260" s="306"/>
      <c r="B260" s="306"/>
      <c r="C260" s="50"/>
      <c r="D260" s="248"/>
      <c r="E260" s="73"/>
      <c r="F260" s="248"/>
      <c r="G260" s="98"/>
      <c r="H260" s="96"/>
      <c r="I260" s="96"/>
      <c r="J260" s="341"/>
      <c r="K260" s="271"/>
      <c r="L260" s="271"/>
      <c r="M260" s="57"/>
      <c r="N260" s="307"/>
      <c r="O260" s="308"/>
      <c r="P260" s="308"/>
      <c r="Q260" s="337"/>
      <c r="R260" s="338"/>
    </row>
    <row r="261" spans="1:18" ht="24.95" customHeight="1">
      <c r="A261" s="306"/>
      <c r="B261" s="306"/>
      <c r="C261" s="50"/>
      <c r="D261" s="248"/>
      <c r="E261" s="73"/>
      <c r="F261" s="248"/>
      <c r="G261" s="98"/>
      <c r="H261" s="96"/>
      <c r="I261" s="96"/>
      <c r="J261" s="341"/>
      <c r="K261" s="271"/>
      <c r="L261" s="271"/>
      <c r="M261" s="57"/>
      <c r="N261" s="1077"/>
      <c r="O261" s="1078"/>
      <c r="P261" s="308"/>
      <c r="Q261" s="337"/>
      <c r="R261" s="338"/>
    </row>
    <row r="262" spans="1:18" ht="24.95" customHeight="1">
      <c r="A262" s="306"/>
      <c r="B262" s="306"/>
      <c r="C262" s="50"/>
      <c r="D262" s="248"/>
      <c r="E262" s="73"/>
      <c r="F262" s="248"/>
      <c r="G262" s="98"/>
      <c r="H262" s="96"/>
      <c r="I262" s="96"/>
      <c r="J262" s="341"/>
      <c r="K262" s="271"/>
      <c r="L262" s="271"/>
      <c r="M262" s="57"/>
      <c r="N262" s="1077"/>
      <c r="O262" s="1078"/>
      <c r="P262" s="308"/>
      <c r="Q262" s="337"/>
      <c r="R262" s="338"/>
    </row>
    <row r="263" spans="1:18" ht="24.95" customHeight="1">
      <c r="A263" s="306"/>
      <c r="B263" s="306"/>
      <c r="C263" s="50"/>
      <c r="D263" s="248"/>
      <c r="E263" s="96"/>
      <c r="F263" s="248"/>
      <c r="G263" s="96"/>
      <c r="H263" s="271"/>
      <c r="I263" s="96"/>
      <c r="J263" s="287"/>
      <c r="K263" s="270"/>
      <c r="L263" s="270"/>
      <c r="M263" s="57"/>
      <c r="N263" s="1077"/>
      <c r="O263" s="1078"/>
      <c r="P263" s="1078"/>
      <c r="Q263" s="1078"/>
      <c r="R263" s="1079"/>
    </row>
    <row r="264" spans="1:18" ht="24.95" customHeight="1">
      <c r="A264" s="306"/>
      <c r="B264" s="306"/>
      <c r="C264" s="50"/>
      <c r="D264" s="248"/>
      <c r="E264" s="96"/>
      <c r="F264" s="108"/>
      <c r="G264" s="96"/>
      <c r="H264" s="271"/>
      <c r="I264" s="98"/>
      <c r="J264" s="118"/>
      <c r="K264" s="270"/>
      <c r="L264" s="279"/>
      <c r="M264" s="57"/>
      <c r="N264" s="1062"/>
      <c r="O264" s="1063"/>
      <c r="P264" s="343"/>
      <c r="Q264" s="343"/>
      <c r="R264" s="344"/>
    </row>
    <row r="265" spans="1:18" customFormat="1" ht="24" customHeight="1">
      <c r="A265" s="1064" t="str">
        <f>A1</f>
        <v xml:space="preserve">数　　　　量　　　　計　　　算　　　表　　　　　　　　伝承活動棟 </v>
      </c>
      <c r="B265" s="1065"/>
      <c r="C265" s="1065"/>
      <c r="D265" s="1065"/>
      <c r="E265" s="1065"/>
      <c r="F265" s="1065"/>
      <c r="G265" s="1065"/>
      <c r="H265" s="1065"/>
      <c r="I265" s="1065"/>
      <c r="J265" s="1065"/>
      <c r="K265" s="1065"/>
      <c r="L265" s="1065"/>
      <c r="M265" s="1065"/>
      <c r="N265" s="1065"/>
      <c r="O265" s="1065"/>
      <c r="P265" s="1065"/>
      <c r="Q265" s="1065"/>
      <c r="R265" s="1066"/>
    </row>
    <row r="266" spans="1:18" customFormat="1" ht="24" customHeight="1">
      <c r="A266" s="1067"/>
      <c r="B266" s="1068"/>
      <c r="C266" s="1068"/>
      <c r="D266" s="1068"/>
      <c r="E266" s="1068"/>
      <c r="F266" s="1068"/>
      <c r="G266" s="1068"/>
      <c r="H266" s="1068"/>
      <c r="I266" s="1068"/>
      <c r="J266" s="1068"/>
      <c r="K266" s="1068"/>
      <c r="L266" s="1068"/>
      <c r="M266" s="1068"/>
      <c r="N266" s="1068"/>
      <c r="O266" s="1068"/>
      <c r="P266" s="1068"/>
      <c r="Q266" s="1068"/>
      <c r="R266" s="1069"/>
    </row>
    <row r="267" spans="1:18" customFormat="1" ht="24" customHeight="1">
      <c r="A267" s="1070"/>
      <c r="B267" s="1071"/>
      <c r="C267" s="1071"/>
      <c r="D267" s="1071"/>
      <c r="E267" s="1071"/>
      <c r="F267" s="1071"/>
      <c r="G267" s="1071"/>
      <c r="H267" s="1071"/>
      <c r="I267" s="1071"/>
      <c r="J267" s="1071"/>
      <c r="K267" s="1071"/>
      <c r="L267" s="1071"/>
      <c r="M267" s="1071"/>
      <c r="N267" s="1071"/>
      <c r="O267" s="1071"/>
      <c r="P267" s="1071"/>
      <c r="Q267" s="1071"/>
      <c r="R267" s="1072"/>
    </row>
    <row r="268" spans="1:18" customFormat="1" ht="24" customHeight="1">
      <c r="A268" s="244" t="s">
        <v>52</v>
      </c>
      <c r="B268" s="177" t="s">
        <v>53</v>
      </c>
      <c r="C268" s="1047" t="s">
        <v>54</v>
      </c>
      <c r="D268" s="1073"/>
      <c r="E268" s="1073"/>
      <c r="F268" s="1073"/>
      <c r="G268" s="1073"/>
      <c r="H268" s="1073"/>
      <c r="I268" s="1073"/>
      <c r="J268" s="1073"/>
      <c r="K268" s="1048"/>
      <c r="L268" s="348" t="s">
        <v>55</v>
      </c>
      <c r="M268" s="176" t="s">
        <v>56</v>
      </c>
      <c r="N268" s="1059" t="s">
        <v>57</v>
      </c>
      <c r="O268" s="1061"/>
      <c r="P268" s="1061"/>
      <c r="Q268" s="1061"/>
      <c r="R268" s="1060"/>
    </row>
    <row r="269" spans="1:18" customFormat="1" ht="24" customHeight="1">
      <c r="A269" s="175" t="s">
        <v>132</v>
      </c>
      <c r="B269" s="177"/>
      <c r="C269" s="174"/>
      <c r="D269" s="174"/>
      <c r="E269" s="174"/>
      <c r="F269" s="174"/>
      <c r="G269" s="174"/>
      <c r="H269" s="174"/>
      <c r="I269" s="174"/>
      <c r="J269" s="174"/>
      <c r="K269" s="174"/>
      <c r="L269" s="348"/>
      <c r="M269" s="176"/>
      <c r="N269" s="179"/>
      <c r="O269" s="693"/>
      <c r="P269" s="693"/>
      <c r="Q269" s="693"/>
      <c r="R269" s="178"/>
    </row>
    <row r="270" spans="1:18" customFormat="1" ht="24" customHeight="1">
      <c r="A270" s="177" t="s">
        <v>194</v>
      </c>
      <c r="B270" s="177" t="s">
        <v>295</v>
      </c>
      <c r="C270" s="174"/>
      <c r="D270" s="273">
        <v>7.2450000000000001</v>
      </c>
      <c r="E270" s="274" t="s">
        <v>489</v>
      </c>
      <c r="F270" s="273">
        <v>11.105</v>
      </c>
      <c r="G270" s="274" t="s">
        <v>489</v>
      </c>
      <c r="H270" s="345">
        <v>1.141</v>
      </c>
      <c r="I270" s="346" t="s">
        <v>490</v>
      </c>
      <c r="J270" s="274">
        <f>D270*F270*H270</f>
        <v>91.799982225000008</v>
      </c>
      <c r="K270" s="349"/>
      <c r="L270" s="274"/>
      <c r="M270" s="176"/>
      <c r="N270" s="179"/>
      <c r="O270" s="693"/>
      <c r="P270" s="693"/>
      <c r="Q270" s="693"/>
      <c r="R270" s="178"/>
    </row>
    <row r="271" spans="1:18" customFormat="1" ht="24" customHeight="1">
      <c r="A271" s="244"/>
      <c r="B271" s="177"/>
      <c r="C271" s="174"/>
      <c r="D271" s="273">
        <f>J270</f>
        <v>91.799982225000008</v>
      </c>
      <c r="E271" s="187" t="s">
        <v>451</v>
      </c>
      <c r="F271" s="273">
        <v>5.2</v>
      </c>
      <c r="G271" s="274"/>
      <c r="H271" s="275"/>
      <c r="I271" s="346" t="s">
        <v>448</v>
      </c>
      <c r="J271" s="274">
        <f>D271-F271</f>
        <v>86.599982225000005</v>
      </c>
      <c r="K271" s="349"/>
      <c r="L271" s="278">
        <f>ROUNDUP(J270,1)</f>
        <v>91.8</v>
      </c>
      <c r="M271" s="176" t="s">
        <v>378</v>
      </c>
      <c r="N271" s="179" t="s">
        <v>325</v>
      </c>
      <c r="O271" s="1074" t="s">
        <v>491</v>
      </c>
      <c r="P271" s="1074"/>
      <c r="Q271" s="693"/>
      <c r="R271" s="178"/>
    </row>
    <row r="272" spans="1:18" customFormat="1" ht="24" customHeight="1">
      <c r="A272" s="244"/>
      <c r="B272" s="177" t="s">
        <v>296</v>
      </c>
      <c r="C272" s="174"/>
      <c r="D272" s="273">
        <v>2.2000000000000002</v>
      </c>
      <c r="E272" s="274" t="s">
        <v>447</v>
      </c>
      <c r="F272" s="273">
        <v>7.9649999999999999</v>
      </c>
      <c r="G272" s="274" t="s">
        <v>447</v>
      </c>
      <c r="H272" s="345">
        <v>1.1180000000000001</v>
      </c>
      <c r="I272" s="346" t="s">
        <v>448</v>
      </c>
      <c r="J272" s="348">
        <f>D272*F272*H272</f>
        <v>19.590714000000002</v>
      </c>
      <c r="K272" s="349"/>
      <c r="L272" s="274"/>
      <c r="M272" s="176"/>
      <c r="N272" s="179"/>
      <c r="O272" s="693"/>
      <c r="P272" s="693"/>
      <c r="Q272" s="693"/>
      <c r="R272" s="178"/>
    </row>
    <row r="273" spans="1:18" customFormat="1" ht="24" customHeight="1">
      <c r="A273" s="244"/>
      <c r="B273" s="177"/>
      <c r="C273" s="174"/>
      <c r="D273" s="273">
        <v>2.7</v>
      </c>
      <c r="E273" s="274" t="s">
        <v>447</v>
      </c>
      <c r="F273" s="273">
        <v>0.56000000000000005</v>
      </c>
      <c r="G273" s="274" t="s">
        <v>447</v>
      </c>
      <c r="H273" s="345">
        <v>1.1180000000000001</v>
      </c>
      <c r="I273" s="346" t="s">
        <v>448</v>
      </c>
      <c r="J273" s="348">
        <f>D273*F273*H273</f>
        <v>1.6904160000000004</v>
      </c>
      <c r="K273" s="349"/>
      <c r="L273" s="274"/>
      <c r="M273" s="176"/>
      <c r="N273" s="179"/>
      <c r="O273" s="693"/>
      <c r="P273" s="693"/>
      <c r="Q273" s="693"/>
      <c r="R273" s="178"/>
    </row>
    <row r="274" spans="1:18" customFormat="1" ht="24" customHeight="1">
      <c r="A274" s="177"/>
      <c r="B274" s="177"/>
      <c r="C274" s="174"/>
      <c r="D274" s="273">
        <v>7.17</v>
      </c>
      <c r="E274" s="274" t="s">
        <v>447</v>
      </c>
      <c r="F274" s="273">
        <v>1.595</v>
      </c>
      <c r="G274" s="274" t="s">
        <v>447</v>
      </c>
      <c r="H274" s="345">
        <v>1.1180000000000001</v>
      </c>
      <c r="I274" s="346" t="s">
        <v>448</v>
      </c>
      <c r="J274" s="348">
        <f>D274*F274*H274</f>
        <v>12.785615700000001</v>
      </c>
      <c r="K274" s="349"/>
      <c r="L274" s="274"/>
      <c r="M274" s="176"/>
      <c r="N274" s="179"/>
      <c r="O274" s="693"/>
      <c r="P274" s="693"/>
      <c r="Q274" s="693"/>
      <c r="R274" s="178"/>
    </row>
    <row r="275" spans="1:18" customFormat="1" ht="24" customHeight="1">
      <c r="A275" s="244"/>
      <c r="B275" s="177"/>
      <c r="C275" s="174"/>
      <c r="D275" s="273">
        <v>11.01</v>
      </c>
      <c r="E275" s="274" t="s">
        <v>447</v>
      </c>
      <c r="F275" s="257">
        <v>1.595</v>
      </c>
      <c r="G275" s="274" t="s">
        <v>447</v>
      </c>
      <c r="H275" s="345">
        <v>1.1180000000000001</v>
      </c>
      <c r="I275" s="346" t="s">
        <v>448</v>
      </c>
      <c r="J275" s="348">
        <f>D275*F275*H275</f>
        <v>19.633142100000001</v>
      </c>
      <c r="K275" s="349"/>
      <c r="L275" s="274"/>
      <c r="M275" s="176"/>
      <c r="N275" s="179"/>
      <c r="O275" s="693"/>
      <c r="P275" s="693"/>
      <c r="Q275" s="693"/>
      <c r="R275" s="178"/>
    </row>
    <row r="276" spans="1:18" customFormat="1" ht="24" customHeight="1">
      <c r="A276" s="244"/>
      <c r="B276" s="177"/>
      <c r="C276" s="174"/>
      <c r="D276" s="273">
        <v>6.0250000000000004</v>
      </c>
      <c r="E276" s="274" t="s">
        <v>447</v>
      </c>
      <c r="F276" s="273">
        <v>1.76</v>
      </c>
      <c r="G276" s="274" t="s">
        <v>447</v>
      </c>
      <c r="H276" s="345">
        <v>1.1180000000000001</v>
      </c>
      <c r="I276" s="346" t="s">
        <v>448</v>
      </c>
      <c r="J276" s="348">
        <f>D276*F276*H276</f>
        <v>11.855272000000003</v>
      </c>
      <c r="K276" s="349"/>
      <c r="L276" s="274"/>
      <c r="M276" s="176"/>
      <c r="N276" s="179"/>
      <c r="O276" s="693"/>
      <c r="P276" s="693"/>
      <c r="Q276" s="693"/>
      <c r="R276" s="178"/>
    </row>
    <row r="277" spans="1:18" customFormat="1" ht="24" customHeight="1">
      <c r="A277" s="244"/>
      <c r="B277" s="177"/>
      <c r="C277" s="174"/>
      <c r="D277" s="273"/>
      <c r="E277" s="274"/>
      <c r="F277" s="273"/>
      <c r="G277" s="274"/>
      <c r="H277" s="345"/>
      <c r="I277" s="185" t="s">
        <v>453</v>
      </c>
      <c r="J277" s="274">
        <f>SUM(J272:J276)</f>
        <v>65.555159799999998</v>
      </c>
      <c r="K277" s="349"/>
      <c r="L277" s="278">
        <f>ROUNDUP(J277,1)</f>
        <v>65.599999999999994</v>
      </c>
      <c r="M277" s="176" t="s">
        <v>378</v>
      </c>
      <c r="N277" s="179"/>
      <c r="O277" s="693"/>
      <c r="P277" s="693"/>
      <c r="Q277" s="693"/>
      <c r="R277" s="178"/>
    </row>
    <row r="278" spans="1:18" customFormat="1" ht="24" customHeight="1">
      <c r="A278" s="244"/>
      <c r="B278" s="177"/>
      <c r="C278" s="174"/>
      <c r="D278" s="273"/>
      <c r="E278" s="274"/>
      <c r="F278" s="350"/>
      <c r="G278" s="351"/>
      <c r="H278" s="345"/>
      <c r="I278" s="346"/>
      <c r="J278" s="276"/>
      <c r="K278" s="347"/>
      <c r="L278" s="278">
        <f>L271+L277</f>
        <v>157.39999999999998</v>
      </c>
      <c r="M278" s="176" t="s">
        <v>378</v>
      </c>
      <c r="N278" s="179"/>
      <c r="O278" s="693"/>
      <c r="P278" s="693"/>
      <c r="Q278" s="693"/>
      <c r="R278" s="178"/>
    </row>
    <row r="279" spans="1:18" customFormat="1" ht="24" customHeight="1">
      <c r="A279" s="244"/>
      <c r="B279" s="177" t="s">
        <v>345</v>
      </c>
      <c r="C279" s="174"/>
      <c r="D279" s="350">
        <f>L278</f>
        <v>157.39999999999998</v>
      </c>
      <c r="E279" s="187" t="s">
        <v>447</v>
      </c>
      <c r="F279" s="273">
        <v>1.08</v>
      </c>
      <c r="G279" s="351"/>
      <c r="H279" s="345"/>
      <c r="I279" s="185" t="s">
        <v>448</v>
      </c>
      <c r="J279" s="352">
        <f>D279*F279</f>
        <v>169.99199999999999</v>
      </c>
      <c r="K279" s="277"/>
      <c r="L279" s="278"/>
      <c r="M279" s="184"/>
      <c r="N279" s="179"/>
      <c r="O279" s="693"/>
      <c r="P279" s="693"/>
      <c r="Q279" s="693"/>
      <c r="R279" s="178"/>
    </row>
    <row r="280" spans="1:18" customFormat="1" ht="24" customHeight="1">
      <c r="A280" s="244"/>
      <c r="B280" s="177"/>
      <c r="C280" s="174"/>
      <c r="D280" s="273"/>
      <c r="E280" s="187"/>
      <c r="F280" s="345"/>
      <c r="G280" s="351"/>
      <c r="H280" s="345"/>
      <c r="I280" s="185" t="s">
        <v>458</v>
      </c>
      <c r="J280" s="353">
        <v>9.8000000000000007</v>
      </c>
      <c r="K280" s="347"/>
      <c r="L280" s="278"/>
      <c r="M280" s="184"/>
      <c r="N280" s="179"/>
      <c r="O280" s="693"/>
      <c r="P280" s="693"/>
      <c r="Q280" s="693"/>
      <c r="R280" s="178"/>
    </row>
    <row r="281" spans="1:18" customFormat="1" ht="24" customHeight="1">
      <c r="A281" s="244"/>
      <c r="B281" s="177"/>
      <c r="C281" s="174"/>
      <c r="D281" s="273"/>
      <c r="E281" s="354"/>
      <c r="F281" s="354"/>
      <c r="G281" s="351"/>
      <c r="H281" s="345"/>
      <c r="I281" s="346"/>
      <c r="J281" s="278">
        <f>J279/9.8</f>
        <v>17.346122448979589</v>
      </c>
      <c r="K281" s="347"/>
      <c r="L281" s="352">
        <f>ROUNDUP(J281,1)</f>
        <v>17.400000000000002</v>
      </c>
      <c r="M281" s="184" t="s">
        <v>381</v>
      </c>
      <c r="N281" s="179"/>
      <c r="O281" s="693"/>
      <c r="P281" s="693"/>
      <c r="Q281" s="693"/>
      <c r="R281" s="178"/>
    </row>
    <row r="282" spans="1:18" customFormat="1" ht="24" customHeight="1">
      <c r="A282" s="244" t="s">
        <v>170</v>
      </c>
      <c r="B282" s="177" t="s">
        <v>492</v>
      </c>
      <c r="C282" s="177" t="s">
        <v>345</v>
      </c>
      <c r="D282" s="350">
        <v>2</v>
      </c>
      <c r="E282" s="187" t="s">
        <v>447</v>
      </c>
      <c r="F282" s="345">
        <v>3.14</v>
      </c>
      <c r="G282" s="187" t="s">
        <v>447</v>
      </c>
      <c r="H282" s="355">
        <v>5.4999999999999997E-3</v>
      </c>
      <c r="I282" s="185" t="s">
        <v>448</v>
      </c>
      <c r="J282" s="188">
        <f>D282*F282*H282</f>
        <v>3.4540000000000001E-2</v>
      </c>
      <c r="K282" s="347"/>
      <c r="L282" s="352"/>
      <c r="M282" s="184"/>
      <c r="N282" s="179"/>
      <c r="O282" s="693"/>
      <c r="P282" s="693"/>
      <c r="Q282" s="693"/>
      <c r="R282" s="178"/>
    </row>
    <row r="283" spans="1:18" customFormat="1" ht="24" customHeight="1">
      <c r="A283" s="244"/>
      <c r="B283" s="177"/>
      <c r="C283" s="174"/>
      <c r="D283" s="273">
        <f>J282</f>
        <v>3.4540000000000001E-2</v>
      </c>
      <c r="E283" s="187" t="s">
        <v>447</v>
      </c>
      <c r="F283" s="345">
        <f>L109</f>
        <v>60.1</v>
      </c>
      <c r="G283" s="187"/>
      <c r="H283" s="345"/>
      <c r="I283" s="185" t="s">
        <v>448</v>
      </c>
      <c r="J283" s="188">
        <f>D283*F283</f>
        <v>2.0758540000000001</v>
      </c>
      <c r="K283" s="347"/>
      <c r="L283" s="352"/>
      <c r="M283" s="184"/>
      <c r="N283" s="179"/>
      <c r="O283" s="693"/>
      <c r="P283" s="693"/>
      <c r="Q283" s="693"/>
      <c r="R283" s="178"/>
    </row>
    <row r="284" spans="1:18" customFormat="1" ht="24" customHeight="1">
      <c r="A284" s="244"/>
      <c r="B284" s="177"/>
      <c r="C284" s="174"/>
      <c r="D284" s="273">
        <f>J282+J283</f>
        <v>2.1103939999999999</v>
      </c>
      <c r="E284" s="187" t="s">
        <v>447</v>
      </c>
      <c r="F284" s="345">
        <v>8.82</v>
      </c>
      <c r="G284" s="187" t="s">
        <v>447</v>
      </c>
      <c r="H284" s="275"/>
      <c r="I284" s="185" t="s">
        <v>448</v>
      </c>
      <c r="J284" s="278">
        <f>D284*F284</f>
        <v>18.61367508</v>
      </c>
      <c r="K284" s="347"/>
      <c r="L284" s="352"/>
      <c r="M284" s="184"/>
      <c r="N284" s="179" t="s">
        <v>493</v>
      </c>
      <c r="O284" s="693" t="s">
        <v>494</v>
      </c>
      <c r="P284" s="693"/>
      <c r="Q284" s="693"/>
      <c r="R284" s="178"/>
    </row>
    <row r="285" spans="1:18" customFormat="1" ht="24" customHeight="1">
      <c r="A285" s="188" t="s">
        <v>154</v>
      </c>
      <c r="B285" s="177"/>
      <c r="C285" s="174"/>
      <c r="D285" s="273">
        <f>O56</f>
        <v>7.3</v>
      </c>
      <c r="E285" s="187" t="s">
        <v>447</v>
      </c>
      <c r="F285" s="274">
        <v>0.1</v>
      </c>
      <c r="G285" s="187" t="s">
        <v>447</v>
      </c>
      <c r="H285" s="275">
        <v>23</v>
      </c>
      <c r="I285" s="185" t="s">
        <v>448</v>
      </c>
      <c r="J285" s="278">
        <f>D285*F285*H285</f>
        <v>16.79</v>
      </c>
      <c r="K285" s="347"/>
      <c r="L285" s="352"/>
      <c r="M285" s="184" t="s">
        <v>495</v>
      </c>
      <c r="N285" s="179" t="s">
        <v>496</v>
      </c>
      <c r="O285" s="693" t="s">
        <v>497</v>
      </c>
      <c r="P285" s="693"/>
      <c r="Q285" s="693"/>
      <c r="R285" s="178"/>
    </row>
    <row r="286" spans="1:18" customFormat="1" ht="24" customHeight="1">
      <c r="A286" s="244"/>
      <c r="B286" s="177"/>
      <c r="C286" s="174"/>
      <c r="D286" s="273"/>
      <c r="E286" s="354"/>
      <c r="F286" s="354"/>
      <c r="G286" s="351"/>
      <c r="H286" s="345"/>
      <c r="I286" s="185" t="s">
        <v>458</v>
      </c>
      <c r="J286" s="278">
        <v>9.8000000000000007</v>
      </c>
      <c r="K286" s="347"/>
      <c r="L286" s="352">
        <f>J285/9.8</f>
        <v>1.7132653061224488</v>
      </c>
      <c r="M286" s="184" t="s">
        <v>381</v>
      </c>
      <c r="N286" s="179"/>
      <c r="O286" s="693"/>
      <c r="P286" s="693"/>
      <c r="Q286" s="693"/>
      <c r="R286" s="178"/>
    </row>
    <row r="287" spans="1:18" customFormat="1" ht="24" customHeight="1">
      <c r="A287" s="244"/>
      <c r="B287" s="177"/>
      <c r="C287" s="174"/>
      <c r="D287" s="273"/>
      <c r="E287" s="354"/>
      <c r="F287" s="354"/>
      <c r="G287" s="351"/>
      <c r="H287" s="345"/>
      <c r="I287" s="185"/>
      <c r="J287" s="278"/>
      <c r="K287" s="347"/>
      <c r="L287" s="278">
        <f>L281+L286</f>
        <v>19.11326530612245</v>
      </c>
      <c r="M287" s="184" t="s">
        <v>381</v>
      </c>
      <c r="N287" s="179"/>
      <c r="O287" s="693"/>
      <c r="P287" s="693"/>
      <c r="Q287" s="693"/>
      <c r="R287" s="178"/>
    </row>
    <row r="288" spans="1:18" customFormat="1" ht="24" customHeight="1">
      <c r="A288" s="244"/>
      <c r="B288" s="175" t="s">
        <v>498</v>
      </c>
      <c r="C288" s="174"/>
      <c r="D288" s="273">
        <v>21</v>
      </c>
      <c r="E288" s="274" t="s">
        <v>447</v>
      </c>
      <c r="F288" s="356">
        <v>30</v>
      </c>
      <c r="G288" s="274"/>
      <c r="H288" s="275"/>
      <c r="I288" s="187" t="s">
        <v>453</v>
      </c>
      <c r="J288" s="276">
        <f>D288*F288</f>
        <v>630</v>
      </c>
      <c r="K288" s="277"/>
      <c r="L288" s="278">
        <f>ROUND(J288,2)</f>
        <v>630</v>
      </c>
      <c r="M288" s="176" t="s">
        <v>499</v>
      </c>
      <c r="N288" s="179" t="s">
        <v>202</v>
      </c>
      <c r="O288" s="693"/>
      <c r="P288" s="693"/>
      <c r="Q288" s="693"/>
      <c r="R288" s="178"/>
    </row>
    <row r="289" spans="1:18" customFormat="1" ht="24" customHeight="1">
      <c r="A289" s="244"/>
      <c r="B289" s="177"/>
      <c r="C289" s="174"/>
      <c r="D289" s="273"/>
      <c r="E289" s="274"/>
      <c r="F289" s="273"/>
      <c r="G289" s="274"/>
      <c r="H289" s="275"/>
      <c r="I289" s="187"/>
      <c r="J289" s="276"/>
      <c r="K289" s="349"/>
      <c r="L289" s="352">
        <f>ROUNDUP(L288/1000,1)</f>
        <v>0.7</v>
      </c>
      <c r="M289" s="176" t="s">
        <v>381</v>
      </c>
      <c r="N289" s="179"/>
      <c r="O289" s="693"/>
      <c r="P289" s="693"/>
      <c r="Q289" s="693"/>
      <c r="R289" s="178"/>
    </row>
    <row r="290" spans="1:18" customFormat="1" ht="24" customHeight="1">
      <c r="A290" s="244" t="s">
        <v>364</v>
      </c>
      <c r="B290" s="177"/>
      <c r="C290" s="174"/>
      <c r="D290" s="1144">
        <v>6.4918999999999984</v>
      </c>
      <c r="E290" s="274" t="s">
        <v>447</v>
      </c>
      <c r="F290" s="273">
        <v>0.6</v>
      </c>
      <c r="G290" s="274"/>
      <c r="H290" s="275"/>
      <c r="I290" s="187" t="s">
        <v>453</v>
      </c>
      <c r="J290" s="348">
        <f>D290*F290</f>
        <v>3.8951399999999987</v>
      </c>
      <c r="K290" s="349"/>
      <c r="L290" s="274"/>
      <c r="M290" s="176"/>
      <c r="N290" s="179"/>
      <c r="O290" s="693"/>
      <c r="P290" s="693"/>
      <c r="Q290" s="693"/>
      <c r="R290" s="178"/>
    </row>
    <row r="291" spans="1:18" customFormat="1" ht="24" customHeight="1">
      <c r="A291" s="244"/>
      <c r="B291" s="192"/>
      <c r="C291" s="174"/>
      <c r="D291" s="1144">
        <v>0.54186000000000001</v>
      </c>
      <c r="E291" s="274" t="s">
        <v>447</v>
      </c>
      <c r="F291" s="273">
        <v>0.6</v>
      </c>
      <c r="G291" s="274"/>
      <c r="H291" s="275"/>
      <c r="I291" s="187" t="s">
        <v>453</v>
      </c>
      <c r="J291" s="348">
        <f>D291*F291</f>
        <v>0.32511600000000002</v>
      </c>
      <c r="K291" s="277"/>
      <c r="L291" s="278"/>
      <c r="M291" s="176"/>
      <c r="N291" s="186" t="s">
        <v>500</v>
      </c>
      <c r="O291" s="183" t="s">
        <v>501</v>
      </c>
      <c r="P291" s="693"/>
      <c r="Q291" s="693"/>
      <c r="R291" s="178"/>
    </row>
    <row r="292" spans="1:18" customFormat="1" ht="24" customHeight="1">
      <c r="A292" s="244"/>
      <c r="B292" s="177"/>
      <c r="C292" s="174"/>
      <c r="D292" s="273"/>
      <c r="E292" s="274"/>
      <c r="F292" s="273"/>
      <c r="G292" s="274"/>
      <c r="H292" s="275"/>
      <c r="I292" s="187"/>
      <c r="J292" s="348">
        <f>SUM(J290:J291)</f>
        <v>4.2202559999999991</v>
      </c>
      <c r="K292" s="277"/>
      <c r="L292" s="278">
        <f>ROUNDUP(J292,1)</f>
        <v>4.3</v>
      </c>
      <c r="M292" s="176" t="s">
        <v>381</v>
      </c>
      <c r="N292" s="186"/>
      <c r="O292" s="183"/>
      <c r="P292" s="693"/>
      <c r="Q292" s="693"/>
      <c r="R292" s="178"/>
    </row>
    <row r="293" spans="1:18" customFormat="1" ht="24" customHeight="1">
      <c r="A293" s="244"/>
      <c r="B293" s="177" t="s">
        <v>365</v>
      </c>
      <c r="C293" s="174" t="s">
        <v>254</v>
      </c>
      <c r="D293" s="350">
        <v>1.5</v>
      </c>
      <c r="E293" s="274" t="s">
        <v>502</v>
      </c>
      <c r="F293" s="350">
        <v>2.6</v>
      </c>
      <c r="G293" s="274" t="s">
        <v>502</v>
      </c>
      <c r="H293" s="357">
        <v>1</v>
      </c>
      <c r="I293" s="185" t="s">
        <v>446</v>
      </c>
      <c r="J293" s="278">
        <f>D293*F293*H293</f>
        <v>3.9000000000000004</v>
      </c>
      <c r="K293" s="349"/>
      <c r="L293" s="278"/>
      <c r="M293" s="184"/>
      <c r="N293" s="186"/>
      <c r="O293" s="183"/>
      <c r="P293" s="693"/>
      <c r="Q293" s="693"/>
      <c r="R293" s="178"/>
    </row>
    <row r="294" spans="1:18" customFormat="1" ht="24" customHeight="1">
      <c r="A294" s="244"/>
      <c r="B294" s="177"/>
      <c r="C294" s="174"/>
      <c r="D294" s="350">
        <v>0.9</v>
      </c>
      <c r="E294" s="274" t="s">
        <v>502</v>
      </c>
      <c r="F294" s="350">
        <v>2.8</v>
      </c>
      <c r="G294" s="274" t="s">
        <v>502</v>
      </c>
      <c r="H294" s="357">
        <v>1</v>
      </c>
      <c r="I294" s="185" t="s">
        <v>446</v>
      </c>
      <c r="J294" s="278">
        <f>D294*F294*H294</f>
        <v>2.52</v>
      </c>
      <c r="K294" s="277"/>
      <c r="L294" s="278"/>
      <c r="M294" s="204"/>
      <c r="N294" s="186"/>
      <c r="O294" s="183"/>
      <c r="P294" s="693"/>
      <c r="Q294" s="693"/>
      <c r="R294" s="178"/>
    </row>
    <row r="295" spans="1:18" customFormat="1" ht="24" customHeight="1">
      <c r="A295" s="244"/>
      <c r="B295" s="177"/>
      <c r="C295" s="174"/>
      <c r="D295" s="273"/>
      <c r="E295" s="274"/>
      <c r="F295" s="356"/>
      <c r="G295" s="274"/>
      <c r="H295" s="275"/>
      <c r="I295" s="346"/>
      <c r="J295" s="278">
        <f>SUM(J293:J294)</f>
        <v>6.42</v>
      </c>
      <c r="K295" s="349"/>
      <c r="L295" s="278"/>
      <c r="M295" s="184"/>
      <c r="N295" s="186"/>
      <c r="O295" s="183"/>
      <c r="P295" s="693"/>
      <c r="Q295" s="693"/>
      <c r="R295" s="178"/>
    </row>
    <row r="296" spans="1:18" customFormat="1" ht="24" customHeight="1">
      <c r="A296" s="244"/>
      <c r="B296" s="177"/>
      <c r="C296" s="174"/>
      <c r="D296" s="358">
        <f>J295</f>
        <v>6.42</v>
      </c>
      <c r="E296" s="274" t="s">
        <v>447</v>
      </c>
      <c r="F296" s="273">
        <v>0.6</v>
      </c>
      <c r="G296" s="351"/>
      <c r="H296" s="345"/>
      <c r="I296" s="185" t="s">
        <v>448</v>
      </c>
      <c r="J296" s="274">
        <f>D296*F296</f>
        <v>3.8519999999999999</v>
      </c>
      <c r="K296" s="347"/>
      <c r="L296" s="278">
        <f>ROUNDUP(J296,1)</f>
        <v>3.9</v>
      </c>
      <c r="M296" s="176" t="s">
        <v>381</v>
      </c>
      <c r="N296" s="729"/>
      <c r="O296" s="730"/>
      <c r="P296" s="181"/>
      <c r="Q296" s="181"/>
      <c r="R296" s="182"/>
    </row>
    <row r="297" spans="1:18" customFormat="1" ht="24" customHeight="1">
      <c r="A297" s="1064" t="str">
        <f>$A$1</f>
        <v xml:space="preserve">数　　　　量　　　　計　　　算　　　表　　　　　　　　伝承活動棟 </v>
      </c>
      <c r="B297" s="1065"/>
      <c r="C297" s="1065"/>
      <c r="D297" s="1065"/>
      <c r="E297" s="1065"/>
      <c r="F297" s="1065"/>
      <c r="G297" s="1065"/>
      <c r="H297" s="1065"/>
      <c r="I297" s="1065"/>
      <c r="J297" s="1065"/>
      <c r="K297" s="1065"/>
      <c r="L297" s="1065"/>
      <c r="M297" s="1065"/>
      <c r="N297" s="1065"/>
      <c r="O297" s="1065"/>
      <c r="P297" s="1065"/>
      <c r="Q297" s="1065"/>
      <c r="R297" s="1066"/>
    </row>
    <row r="298" spans="1:18" customFormat="1" ht="24" customHeight="1">
      <c r="A298" s="1067"/>
      <c r="B298" s="1068"/>
      <c r="C298" s="1068"/>
      <c r="D298" s="1068"/>
      <c r="E298" s="1068"/>
      <c r="F298" s="1068"/>
      <c r="G298" s="1068"/>
      <c r="H298" s="1068"/>
      <c r="I298" s="1068"/>
      <c r="J298" s="1068"/>
      <c r="K298" s="1068"/>
      <c r="L298" s="1068"/>
      <c r="M298" s="1068"/>
      <c r="N298" s="1068"/>
      <c r="O298" s="1068"/>
      <c r="P298" s="1068"/>
      <c r="Q298" s="1068"/>
      <c r="R298" s="1069"/>
    </row>
    <row r="299" spans="1:18" customFormat="1" ht="24" customHeight="1">
      <c r="A299" s="1070"/>
      <c r="B299" s="1071"/>
      <c r="C299" s="1071"/>
      <c r="D299" s="1071"/>
      <c r="E299" s="1071"/>
      <c r="F299" s="1071"/>
      <c r="G299" s="1071"/>
      <c r="H299" s="1071"/>
      <c r="I299" s="1071"/>
      <c r="J299" s="1071"/>
      <c r="K299" s="1071"/>
      <c r="L299" s="1071"/>
      <c r="M299" s="1071"/>
      <c r="N299" s="1071"/>
      <c r="O299" s="1071"/>
      <c r="P299" s="1071"/>
      <c r="Q299" s="1071"/>
      <c r="R299" s="1072"/>
    </row>
    <row r="300" spans="1:18" customFormat="1" ht="24" customHeight="1">
      <c r="A300" s="244" t="s">
        <v>52</v>
      </c>
      <c r="B300" s="1059" t="s">
        <v>53</v>
      </c>
      <c r="C300" s="1060"/>
      <c r="D300" s="1059" t="s">
        <v>54</v>
      </c>
      <c r="E300" s="1061"/>
      <c r="F300" s="1061"/>
      <c r="G300" s="1061"/>
      <c r="H300" s="1061"/>
      <c r="I300" s="1061"/>
      <c r="J300" s="1061"/>
      <c r="K300" s="1060"/>
      <c r="L300" s="244" t="s">
        <v>55</v>
      </c>
      <c r="M300" s="244" t="s">
        <v>56</v>
      </c>
      <c r="N300" s="1059" t="s">
        <v>57</v>
      </c>
      <c r="O300" s="1061"/>
      <c r="P300" s="1061"/>
      <c r="Q300" s="1061"/>
      <c r="R300" s="1060"/>
    </row>
    <row r="301" spans="1:18" customFormat="1" ht="24" customHeight="1">
      <c r="A301" s="244" t="s">
        <v>96</v>
      </c>
      <c r="B301" s="1047"/>
      <c r="C301" s="1048"/>
      <c r="D301" s="273"/>
      <c r="E301" s="274"/>
      <c r="F301" s="273"/>
      <c r="G301" s="274"/>
      <c r="H301" s="345"/>
      <c r="I301" s="274"/>
      <c r="J301" s="276"/>
      <c r="K301" s="347"/>
      <c r="L301" s="348"/>
      <c r="M301" s="176"/>
      <c r="N301" s="179"/>
      <c r="O301" s="305"/>
      <c r="P301" s="305"/>
      <c r="Q301" s="305"/>
      <c r="R301" s="178"/>
    </row>
    <row r="302" spans="1:18" customFormat="1" ht="24" customHeight="1">
      <c r="A302" s="244"/>
      <c r="B302" s="1047" t="s">
        <v>503</v>
      </c>
      <c r="C302" s="1048"/>
      <c r="D302" s="273"/>
      <c r="E302" s="187"/>
      <c r="F302" s="358"/>
      <c r="G302" s="187"/>
      <c r="H302" s="359"/>
      <c r="I302" s="187"/>
      <c r="J302" s="276"/>
      <c r="K302" s="347"/>
      <c r="L302" s="353">
        <f>L296</f>
        <v>3.9</v>
      </c>
      <c r="M302" s="176" t="s">
        <v>381</v>
      </c>
      <c r="N302" s="179" t="s">
        <v>504</v>
      </c>
      <c r="O302" s="305"/>
      <c r="P302" s="305"/>
      <c r="Q302" s="305"/>
      <c r="R302" s="178"/>
    </row>
    <row r="303" spans="1:18" customFormat="1" ht="24" customHeight="1">
      <c r="A303" s="244"/>
      <c r="B303" s="1047"/>
      <c r="C303" s="1048"/>
      <c r="D303" s="273"/>
      <c r="E303" s="187"/>
      <c r="F303" s="273"/>
      <c r="G303" s="187"/>
      <c r="H303" s="345"/>
      <c r="I303" s="187"/>
      <c r="J303" s="276"/>
      <c r="K303" s="347"/>
      <c r="L303" s="188"/>
      <c r="M303" s="176"/>
      <c r="N303" s="179" t="s">
        <v>505</v>
      </c>
      <c r="O303" s="305" t="s">
        <v>195</v>
      </c>
      <c r="P303" s="305"/>
      <c r="Q303" s="305"/>
      <c r="R303" s="178"/>
    </row>
    <row r="304" spans="1:18" customFormat="1" ht="24" customHeight="1">
      <c r="A304" s="244"/>
      <c r="B304" s="1047"/>
      <c r="C304" s="1048"/>
      <c r="D304" s="273"/>
      <c r="E304" s="273"/>
      <c r="F304" s="273"/>
      <c r="G304" s="351"/>
      <c r="H304" s="345"/>
      <c r="I304" s="346"/>
      <c r="J304" s="276"/>
      <c r="K304" s="347"/>
      <c r="L304" s="188"/>
      <c r="M304" s="176"/>
      <c r="N304" s="179"/>
      <c r="O304" s="305"/>
      <c r="P304" s="305"/>
      <c r="Q304" s="305"/>
      <c r="R304" s="178"/>
    </row>
    <row r="305" spans="1:18" customFormat="1" ht="24" customHeight="1">
      <c r="A305" s="244"/>
      <c r="B305" s="1047"/>
      <c r="C305" s="1048"/>
      <c r="D305" s="273"/>
      <c r="E305" s="274"/>
      <c r="F305" s="273"/>
      <c r="G305" s="274"/>
      <c r="H305" s="345"/>
      <c r="I305" s="346"/>
      <c r="J305" s="276"/>
      <c r="K305" s="347"/>
      <c r="L305" s="188"/>
      <c r="M305" s="176"/>
      <c r="N305" s="179"/>
      <c r="O305" s="305"/>
      <c r="P305" s="305"/>
      <c r="Q305" s="305"/>
      <c r="R305" s="178"/>
    </row>
    <row r="306" spans="1:18" customFormat="1" ht="24" customHeight="1">
      <c r="A306" s="244"/>
      <c r="B306" s="1047" t="s">
        <v>196</v>
      </c>
      <c r="C306" s="1048"/>
      <c r="D306" s="273"/>
      <c r="E306" s="274"/>
      <c r="F306" s="356"/>
      <c r="G306" s="274"/>
      <c r="H306" s="345"/>
      <c r="I306" s="276"/>
      <c r="J306" s="352"/>
      <c r="K306" s="347"/>
      <c r="L306" s="353">
        <f>ROUNDUP(L281+L286,1)</f>
        <v>19.200000000000003</v>
      </c>
      <c r="M306" s="176" t="s">
        <v>381</v>
      </c>
      <c r="N306" s="179" t="s">
        <v>506</v>
      </c>
      <c r="O306" s="305"/>
      <c r="P306" s="305"/>
      <c r="Q306" s="305"/>
      <c r="R306" s="178"/>
    </row>
    <row r="307" spans="1:18" customFormat="1" ht="24" customHeight="1">
      <c r="A307" s="244"/>
      <c r="B307" s="1047"/>
      <c r="C307" s="1048"/>
      <c r="D307" s="273"/>
      <c r="E307" s="274"/>
      <c r="F307" s="354"/>
      <c r="G307" s="274"/>
      <c r="H307" s="345"/>
      <c r="I307" s="346"/>
      <c r="J307" s="276"/>
      <c r="K307" s="347"/>
      <c r="L307" s="188"/>
      <c r="M307" s="176"/>
      <c r="N307" s="179"/>
      <c r="O307" s="305"/>
      <c r="P307" s="305"/>
      <c r="Q307" s="305"/>
      <c r="R307" s="178"/>
    </row>
    <row r="308" spans="1:18" customFormat="1" ht="24" customHeight="1">
      <c r="A308" s="244"/>
      <c r="B308" s="1047" t="s">
        <v>507</v>
      </c>
      <c r="C308" s="1048"/>
      <c r="D308" s="273"/>
      <c r="E308" s="274"/>
      <c r="F308" s="356"/>
      <c r="G308" s="274"/>
      <c r="H308" s="275"/>
      <c r="I308" s="346"/>
      <c r="J308" s="276"/>
      <c r="K308" s="347"/>
      <c r="L308" s="188">
        <f>L322</f>
        <v>0.1</v>
      </c>
      <c r="M308" s="176" t="s">
        <v>381</v>
      </c>
      <c r="N308" s="179" t="s">
        <v>508</v>
      </c>
      <c r="O308" s="305"/>
      <c r="P308" s="305"/>
      <c r="Q308" s="305"/>
      <c r="R308" s="178"/>
    </row>
    <row r="309" spans="1:18" customFormat="1" ht="24" customHeight="1">
      <c r="A309" s="244"/>
      <c r="B309" s="1047" t="s">
        <v>498</v>
      </c>
      <c r="C309" s="1048"/>
      <c r="D309" s="273"/>
      <c r="E309" s="274"/>
      <c r="F309" s="354"/>
      <c r="G309" s="274"/>
      <c r="H309" s="345"/>
      <c r="I309" s="276"/>
      <c r="J309" s="276"/>
      <c r="K309" s="347"/>
      <c r="L309" s="188">
        <f>L289</f>
        <v>0.7</v>
      </c>
      <c r="M309" s="176" t="s">
        <v>381</v>
      </c>
      <c r="N309" s="179"/>
      <c r="O309" s="305"/>
      <c r="P309" s="305"/>
      <c r="Q309" s="305"/>
      <c r="R309" s="178"/>
    </row>
    <row r="310" spans="1:18" customFormat="1" ht="24" customHeight="1">
      <c r="A310" s="244"/>
      <c r="B310" s="1047" t="s">
        <v>369</v>
      </c>
      <c r="C310" s="1048"/>
      <c r="D310" s="354"/>
      <c r="E310" s="274"/>
      <c r="F310" s="354"/>
      <c r="G310" s="274"/>
      <c r="H310" s="345"/>
      <c r="I310" s="346"/>
      <c r="J310" s="276"/>
      <c r="K310" s="347"/>
      <c r="L310" s="278">
        <f>L292</f>
        <v>4.3</v>
      </c>
      <c r="M310" s="176" t="s">
        <v>381</v>
      </c>
      <c r="N310" s="179"/>
      <c r="O310" s="305"/>
      <c r="P310" s="305"/>
      <c r="Q310" s="305"/>
      <c r="R310" s="178"/>
    </row>
    <row r="311" spans="1:18" customFormat="1" ht="24" customHeight="1">
      <c r="A311" s="244"/>
      <c r="B311" s="1047"/>
      <c r="C311" s="1048"/>
      <c r="D311" s="354"/>
      <c r="E311" s="354"/>
      <c r="F311" s="354"/>
      <c r="G311" s="351"/>
      <c r="H311" s="351"/>
      <c r="I311" s="346"/>
      <c r="J311" s="273"/>
      <c r="K311" s="278"/>
      <c r="L311" s="276"/>
      <c r="M311" s="176"/>
      <c r="N311" s="179"/>
      <c r="O311" s="305"/>
      <c r="P311" s="305"/>
      <c r="Q311" s="305"/>
      <c r="R311" s="178"/>
    </row>
    <row r="312" spans="1:18" customFormat="1" ht="24" customHeight="1">
      <c r="A312" s="244"/>
      <c r="B312" s="303"/>
      <c r="C312" s="304"/>
      <c r="D312" s="354"/>
      <c r="E312" s="354"/>
      <c r="F312" s="354"/>
      <c r="G312" s="351"/>
      <c r="H312" s="351"/>
      <c r="I312" s="346"/>
      <c r="J312" s="273"/>
      <c r="K312" s="278"/>
      <c r="L312" s="188">
        <f>L302+L306+L309+L310</f>
        <v>28.1</v>
      </c>
      <c r="M312" s="176" t="s">
        <v>381</v>
      </c>
      <c r="N312" s="179" t="s">
        <v>509</v>
      </c>
      <c r="O312" s="305"/>
      <c r="P312" s="305"/>
      <c r="Q312" s="305"/>
      <c r="R312" s="178"/>
    </row>
    <row r="313" spans="1:18" customFormat="1" ht="24" customHeight="1">
      <c r="A313" s="244"/>
      <c r="B313" s="1047"/>
      <c r="C313" s="1048"/>
      <c r="D313" s="354"/>
      <c r="E313" s="354"/>
      <c r="F313" s="354"/>
      <c r="G313" s="351"/>
      <c r="H313" s="351"/>
      <c r="I313" s="346"/>
      <c r="J313" s="273"/>
      <c r="K313" s="278"/>
      <c r="L313" s="276"/>
      <c r="M313" s="176"/>
      <c r="N313" s="179"/>
      <c r="O313" s="305"/>
      <c r="P313" s="305"/>
      <c r="Q313" s="305"/>
      <c r="R313" s="178"/>
    </row>
    <row r="314" spans="1:18" customFormat="1" ht="24" customHeight="1">
      <c r="A314" s="244"/>
      <c r="B314" s="1047"/>
      <c r="C314" s="1048"/>
      <c r="D314" s="354"/>
      <c r="E314" s="354"/>
      <c r="F314" s="354"/>
      <c r="G314" s="351"/>
      <c r="H314" s="351"/>
      <c r="I314" s="346"/>
      <c r="J314" s="273"/>
      <c r="K314" s="278"/>
      <c r="L314" s="276"/>
      <c r="M314" s="176"/>
      <c r="N314" s="179"/>
      <c r="O314" s="305"/>
      <c r="P314" s="305"/>
      <c r="Q314" s="305"/>
      <c r="R314" s="178"/>
    </row>
    <row r="315" spans="1:18" customFormat="1" ht="24" customHeight="1">
      <c r="A315" s="244" t="s">
        <v>170</v>
      </c>
      <c r="B315" s="1047" t="s">
        <v>345</v>
      </c>
      <c r="C315" s="1048"/>
      <c r="D315" s="275">
        <v>2</v>
      </c>
      <c r="E315" s="187" t="s">
        <v>447</v>
      </c>
      <c r="F315" s="345">
        <v>3.14</v>
      </c>
      <c r="G315" s="187" t="s">
        <v>447</v>
      </c>
      <c r="H315" s="346">
        <v>0.06</v>
      </c>
      <c r="I315" s="187" t="s">
        <v>448</v>
      </c>
      <c r="J315" s="273">
        <f>D315*F315*H315</f>
        <v>0.37680000000000002</v>
      </c>
      <c r="K315" s="278"/>
      <c r="L315" s="276"/>
      <c r="M315" s="176"/>
      <c r="N315" s="179"/>
      <c r="O315" s="305"/>
      <c r="P315" s="305"/>
      <c r="Q315" s="305"/>
      <c r="R315" s="178"/>
    </row>
    <row r="316" spans="1:18" customFormat="1" ht="24" customHeight="1">
      <c r="A316" s="244"/>
      <c r="B316" s="1047"/>
      <c r="C316" s="1048"/>
      <c r="D316" s="345">
        <f>J315</f>
        <v>0.37680000000000002</v>
      </c>
      <c r="E316" s="187" t="s">
        <v>447</v>
      </c>
      <c r="F316" s="273">
        <f>L109</f>
        <v>60.1</v>
      </c>
      <c r="G316" s="346"/>
      <c r="H316" s="360"/>
      <c r="I316" s="187" t="s">
        <v>448</v>
      </c>
      <c r="J316" s="273">
        <f>D316*F316</f>
        <v>22.645680000000002</v>
      </c>
      <c r="K316" s="278"/>
      <c r="L316" s="276"/>
      <c r="M316" s="176"/>
      <c r="N316" s="179"/>
      <c r="O316" s="305"/>
      <c r="P316" s="305"/>
      <c r="Q316" s="305"/>
      <c r="R316" s="178"/>
    </row>
    <row r="317" spans="1:18" customFormat="1" ht="24" customHeight="1">
      <c r="A317" s="351"/>
      <c r="B317" s="1047"/>
      <c r="C317" s="1048"/>
      <c r="D317" s="356">
        <v>2</v>
      </c>
      <c r="E317" s="187" t="s">
        <v>447</v>
      </c>
      <c r="F317" s="273">
        <v>3.14</v>
      </c>
      <c r="G317" s="187" t="s">
        <v>447</v>
      </c>
      <c r="H317" s="346">
        <v>0.03</v>
      </c>
      <c r="I317" s="187" t="s">
        <v>448</v>
      </c>
      <c r="J317" s="273">
        <f>D317*F317*H317</f>
        <v>0.18840000000000001</v>
      </c>
      <c r="K317" s="358"/>
      <c r="L317" s="361"/>
      <c r="M317" s="351"/>
      <c r="N317" s="179"/>
      <c r="O317" s="305"/>
      <c r="P317" s="305"/>
      <c r="Q317" s="305"/>
      <c r="R317" s="178"/>
    </row>
    <row r="318" spans="1:18" customFormat="1" ht="24" customHeight="1">
      <c r="A318" s="351"/>
      <c r="B318" s="1047"/>
      <c r="C318" s="1048"/>
      <c r="D318" s="273">
        <f>J317</f>
        <v>0.18840000000000001</v>
      </c>
      <c r="E318" s="187" t="s">
        <v>447</v>
      </c>
      <c r="F318" s="273">
        <f>L110</f>
        <v>9.6999999999999993</v>
      </c>
      <c r="G318" s="361"/>
      <c r="H318" s="351"/>
      <c r="I318" s="187" t="s">
        <v>448</v>
      </c>
      <c r="J318" s="273">
        <f>D318*F318</f>
        <v>1.82748</v>
      </c>
      <c r="K318" s="358"/>
      <c r="L318" s="361"/>
      <c r="M318" s="351"/>
      <c r="N318" s="179"/>
      <c r="O318" s="305"/>
      <c r="P318" s="305"/>
      <c r="Q318" s="305"/>
      <c r="R318" s="178"/>
    </row>
    <row r="319" spans="1:18" customFormat="1" ht="24" customHeight="1">
      <c r="A319" s="351"/>
      <c r="B319" s="1047"/>
      <c r="C319" s="1048"/>
      <c r="D319" s="273">
        <f>J316+J318</f>
        <v>24.473160000000004</v>
      </c>
      <c r="E319" s="187" t="s">
        <v>447</v>
      </c>
      <c r="F319" s="362">
        <v>3.5E-4</v>
      </c>
      <c r="G319" s="361"/>
      <c r="H319" s="351"/>
      <c r="I319" s="187" t="s">
        <v>448</v>
      </c>
      <c r="J319" s="273">
        <f>D319*F319</f>
        <v>8.5656060000000016E-3</v>
      </c>
      <c r="K319" s="363" t="s">
        <v>379</v>
      </c>
      <c r="L319" s="361"/>
      <c r="M319" s="351"/>
      <c r="N319" s="179"/>
      <c r="O319" s="305"/>
      <c r="P319" s="305"/>
      <c r="Q319" s="305"/>
      <c r="R319" s="178"/>
    </row>
    <row r="320" spans="1:18" customFormat="1" ht="24" customHeight="1">
      <c r="A320" s="351"/>
      <c r="B320" s="1047"/>
      <c r="C320" s="1048"/>
      <c r="D320" s="273">
        <f>J319</f>
        <v>8.5656060000000016E-3</v>
      </c>
      <c r="E320" s="187" t="s">
        <v>510</v>
      </c>
      <c r="F320" s="356">
        <v>1000000</v>
      </c>
      <c r="G320" s="187" t="s">
        <v>510</v>
      </c>
      <c r="H320" s="361">
        <v>8.82</v>
      </c>
      <c r="I320" s="187" t="s">
        <v>511</v>
      </c>
      <c r="J320" s="356">
        <f>D320*F320*H320</f>
        <v>75548.644920000021</v>
      </c>
      <c r="K320" s="363" t="s">
        <v>512</v>
      </c>
      <c r="L320" s="361"/>
      <c r="M320" s="351"/>
      <c r="N320" s="179"/>
      <c r="O320" s="305"/>
      <c r="P320" s="305"/>
      <c r="Q320" s="305"/>
      <c r="R320" s="178"/>
    </row>
    <row r="321" spans="1:18" customFormat="1" ht="24" customHeight="1">
      <c r="A321" s="351"/>
      <c r="B321" s="1047"/>
      <c r="C321" s="1048"/>
      <c r="D321" s="356">
        <f>J320</f>
        <v>75548.644920000021</v>
      </c>
      <c r="E321" s="187" t="s">
        <v>513</v>
      </c>
      <c r="F321" s="356">
        <v>1000</v>
      </c>
      <c r="G321" s="361"/>
      <c r="H321" s="351"/>
      <c r="I321" s="187" t="s">
        <v>511</v>
      </c>
      <c r="J321" s="273">
        <f>D321/F321</f>
        <v>75.548644920000015</v>
      </c>
      <c r="K321" s="363" t="s">
        <v>514</v>
      </c>
      <c r="L321" s="350">
        <f>ROUNDUP(J321,1)</f>
        <v>75.599999999999994</v>
      </c>
      <c r="M321" s="206" t="s">
        <v>515</v>
      </c>
      <c r="N321" s="179">
        <f>L321*0.5</f>
        <v>37.799999999999997</v>
      </c>
      <c r="O321" s="305"/>
      <c r="P321" s="305"/>
      <c r="Q321" s="305"/>
      <c r="R321" s="178"/>
    </row>
    <row r="322" spans="1:18" customFormat="1" ht="24" customHeight="1">
      <c r="A322" s="351"/>
      <c r="B322" s="1047"/>
      <c r="C322" s="1048"/>
      <c r="D322" s="358"/>
      <c r="E322" s="187"/>
      <c r="F322" s="356"/>
      <c r="G322" s="361"/>
      <c r="H322" s="351"/>
      <c r="I322" s="187"/>
      <c r="J322" s="364"/>
      <c r="K322" s="363"/>
      <c r="L322" s="365">
        <f>ROUNDUP(L321/1000,1)</f>
        <v>0.1</v>
      </c>
      <c r="M322" s="207" t="s">
        <v>516</v>
      </c>
      <c r="N322" s="179"/>
      <c r="O322" s="305"/>
      <c r="P322" s="305"/>
      <c r="Q322" s="305"/>
      <c r="R322" s="178"/>
    </row>
    <row r="323" spans="1:18" customFormat="1" ht="24" customHeight="1">
      <c r="A323" s="351"/>
      <c r="B323" s="1047"/>
      <c r="C323" s="1048"/>
      <c r="D323" s="273"/>
      <c r="E323" s="274"/>
      <c r="F323" s="273"/>
      <c r="G323" s="361"/>
      <c r="H323" s="351"/>
      <c r="I323" s="278"/>
      <c r="J323" s="273"/>
      <c r="K323" s="358"/>
      <c r="L323" s="361"/>
      <c r="M323" s="351"/>
      <c r="N323" s="179"/>
      <c r="O323" s="305"/>
      <c r="P323" s="305"/>
      <c r="Q323" s="305"/>
      <c r="R323" s="178"/>
    </row>
    <row r="324" spans="1:18" customFormat="1" ht="24" customHeight="1">
      <c r="A324" s="351"/>
      <c r="B324" s="1047"/>
      <c r="C324" s="1048"/>
      <c r="D324" s="273"/>
      <c r="E324" s="274"/>
      <c r="F324" s="273"/>
      <c r="G324" s="361"/>
      <c r="H324" s="351"/>
      <c r="I324" s="278"/>
      <c r="J324" s="273"/>
      <c r="K324" s="358"/>
      <c r="L324" s="361"/>
      <c r="M324" s="351"/>
      <c r="N324" s="179"/>
      <c r="O324" s="305"/>
      <c r="P324" s="305"/>
      <c r="Q324" s="305"/>
      <c r="R324" s="178"/>
    </row>
    <row r="325" spans="1:18" customFormat="1" ht="24" customHeight="1">
      <c r="A325" s="351"/>
      <c r="B325" s="1047"/>
      <c r="C325" s="1048"/>
      <c r="D325" s="354"/>
      <c r="E325" s="354"/>
      <c r="F325" s="354"/>
      <c r="G325" s="351"/>
      <c r="H325" s="351"/>
      <c r="I325" s="351"/>
      <c r="J325" s="273"/>
      <c r="K325" s="361"/>
      <c r="L325" s="346"/>
      <c r="M325" s="358"/>
      <c r="N325" s="180"/>
      <c r="O325" s="181"/>
      <c r="P325" s="181"/>
      <c r="Q325" s="181"/>
      <c r="R325" s="182"/>
    </row>
    <row r="326" spans="1:18" ht="24" customHeight="1">
      <c r="A326" s="1049" t="str">
        <f>A1</f>
        <v xml:space="preserve">数　　　　量　　　　計　　　算　　　表　　　　　　　　伝承活動棟 </v>
      </c>
      <c r="B326" s="1050"/>
      <c r="C326" s="1050"/>
      <c r="D326" s="1050"/>
      <c r="E326" s="1050"/>
      <c r="F326" s="1050"/>
      <c r="G326" s="1050"/>
      <c r="H326" s="1050"/>
      <c r="I326" s="1050"/>
      <c r="J326" s="1050"/>
      <c r="K326" s="1050"/>
      <c r="L326" s="1050"/>
      <c r="M326" s="1050"/>
      <c r="N326" s="1050"/>
      <c r="O326" s="1050"/>
      <c r="P326" s="1050"/>
      <c r="Q326" s="1050"/>
      <c r="R326" s="1051"/>
    </row>
    <row r="327" spans="1:18" ht="24" customHeight="1">
      <c r="A327" s="1052"/>
      <c r="B327" s="1053"/>
      <c r="C327" s="1053"/>
      <c r="D327" s="1053"/>
      <c r="E327" s="1053"/>
      <c r="F327" s="1053"/>
      <c r="G327" s="1053"/>
      <c r="H327" s="1053"/>
      <c r="I327" s="1053"/>
      <c r="J327" s="1053"/>
      <c r="K327" s="1053"/>
      <c r="L327" s="1053"/>
      <c r="M327" s="1053"/>
      <c r="N327" s="1053"/>
      <c r="O327" s="1053"/>
      <c r="P327" s="1053"/>
      <c r="Q327" s="1053"/>
      <c r="R327" s="1054"/>
    </row>
    <row r="328" spans="1:18" ht="24" customHeight="1">
      <c r="A328" s="1055"/>
      <c r="B328" s="1056"/>
      <c r="C328" s="1056"/>
      <c r="D328" s="1056"/>
      <c r="E328" s="1056"/>
      <c r="F328" s="1056"/>
      <c r="G328" s="1056"/>
      <c r="H328" s="1056"/>
      <c r="I328" s="1056"/>
      <c r="J328" s="1056"/>
      <c r="K328" s="1056"/>
      <c r="L328" s="1056"/>
      <c r="M328" s="1056"/>
      <c r="N328" s="1056"/>
      <c r="O328" s="1056"/>
      <c r="P328" s="1056"/>
      <c r="Q328" s="1056"/>
      <c r="R328" s="1057"/>
    </row>
    <row r="329" spans="1:18" ht="24" customHeight="1">
      <c r="A329" s="306" t="s">
        <v>52</v>
      </c>
      <c r="B329" s="306" t="s">
        <v>53</v>
      </c>
      <c r="C329" s="1058" t="s">
        <v>54</v>
      </c>
      <c r="D329" s="1058"/>
      <c r="E329" s="1058"/>
      <c r="F329" s="1058"/>
      <c r="G329" s="1058"/>
      <c r="H329" s="1058"/>
      <c r="I329" s="1058"/>
      <c r="J329" s="1058"/>
      <c r="K329" s="1058"/>
      <c r="L329" s="306" t="s">
        <v>55</v>
      </c>
      <c r="M329" s="306" t="s">
        <v>56</v>
      </c>
      <c r="N329" s="1058" t="s">
        <v>57</v>
      </c>
      <c r="O329" s="1058"/>
      <c r="P329" s="1058"/>
      <c r="Q329" s="1058"/>
      <c r="R329" s="1058"/>
    </row>
    <row r="330" spans="1:18" ht="24" customHeight="1">
      <c r="A330" s="306" t="s">
        <v>104</v>
      </c>
      <c r="B330" s="306"/>
      <c r="C330" s="50"/>
      <c r="D330" s="268"/>
      <c r="E330" s="96"/>
      <c r="F330" s="268"/>
      <c r="G330" s="106"/>
      <c r="H330" s="279"/>
      <c r="I330" s="98"/>
      <c r="J330" s="283"/>
      <c r="K330" s="269"/>
      <c r="L330" s="269"/>
      <c r="M330" s="109"/>
      <c r="N330" s="284"/>
      <c r="O330" s="55"/>
      <c r="P330" s="55"/>
      <c r="Q330" s="55"/>
      <c r="R330" s="56"/>
    </row>
    <row r="331" spans="1:18" ht="24" customHeight="1">
      <c r="A331" s="306"/>
      <c r="B331" s="306"/>
      <c r="C331" s="50"/>
      <c r="D331" s="268"/>
      <c r="E331" s="98" t="s">
        <v>517</v>
      </c>
      <c r="F331" s="268"/>
      <c r="G331" s="73"/>
      <c r="H331" s="279"/>
      <c r="I331" s="98" t="s">
        <v>518</v>
      </c>
      <c r="J331" s="283" t="e">
        <f>D331/F331</f>
        <v>#DIV/0!</v>
      </c>
      <c r="K331" s="269"/>
      <c r="L331" s="269"/>
      <c r="M331" s="109"/>
      <c r="N331" s="298" t="s">
        <v>519</v>
      </c>
      <c r="O331" s="302"/>
      <c r="P331" s="302"/>
      <c r="Q331" s="302"/>
      <c r="R331" s="59"/>
    </row>
    <row r="332" spans="1:18" ht="24" customHeight="1">
      <c r="A332" s="306"/>
      <c r="B332" s="306"/>
      <c r="C332" s="50"/>
      <c r="D332" s="268"/>
      <c r="E332" s="98" t="s">
        <v>83</v>
      </c>
      <c r="F332" s="268"/>
      <c r="G332" s="73"/>
      <c r="H332" s="279"/>
      <c r="I332" s="98" t="s">
        <v>518</v>
      </c>
      <c r="J332" s="283">
        <f>D332*F332</f>
        <v>0</v>
      </c>
      <c r="K332" s="271">
        <v>20</v>
      </c>
      <c r="L332" s="269"/>
      <c r="M332" s="109"/>
      <c r="N332" s="307"/>
      <c r="O332" s="302"/>
      <c r="P332" s="302"/>
      <c r="Q332" s="302"/>
      <c r="R332" s="59"/>
    </row>
    <row r="333" spans="1:18" ht="24" customHeight="1">
      <c r="A333" s="306"/>
      <c r="B333" s="306"/>
      <c r="C333" s="50"/>
      <c r="D333" s="268"/>
      <c r="E333" s="98" t="s">
        <v>517</v>
      </c>
      <c r="F333" s="268"/>
      <c r="G333" s="73"/>
      <c r="H333" s="279"/>
      <c r="I333" s="98" t="s">
        <v>518</v>
      </c>
      <c r="J333" s="283" t="e">
        <f>D333/F333</f>
        <v>#DIV/0!</v>
      </c>
      <c r="K333" s="271">
        <v>31</v>
      </c>
      <c r="L333" s="269"/>
      <c r="M333" s="109"/>
      <c r="N333" s="307"/>
      <c r="O333" s="302"/>
      <c r="P333" s="302"/>
      <c r="Q333" s="302"/>
      <c r="R333" s="59"/>
    </row>
    <row r="334" spans="1:18" ht="24" customHeight="1">
      <c r="A334" s="306"/>
      <c r="B334" s="306"/>
      <c r="C334" s="50"/>
      <c r="D334" s="268"/>
      <c r="E334" s="98" t="s">
        <v>517</v>
      </c>
      <c r="F334" s="268"/>
      <c r="G334" s="73"/>
      <c r="H334" s="279"/>
      <c r="I334" s="98" t="s">
        <v>518</v>
      </c>
      <c r="J334" s="283" t="e">
        <f>D334/F334</f>
        <v>#DIV/0!</v>
      </c>
      <c r="K334" s="271"/>
      <c r="L334" s="269"/>
      <c r="M334" s="306"/>
      <c r="N334" s="307"/>
      <c r="O334" s="302"/>
      <c r="P334" s="302"/>
      <c r="Q334" s="302"/>
      <c r="R334" s="59"/>
    </row>
    <row r="335" spans="1:18" ht="24" customHeight="1">
      <c r="A335" s="306"/>
      <c r="B335" s="306"/>
      <c r="C335" s="50"/>
      <c r="D335" s="268"/>
      <c r="E335" s="96" t="s">
        <v>83</v>
      </c>
      <c r="F335" s="285"/>
      <c r="G335" s="73"/>
      <c r="H335" s="279"/>
      <c r="I335" s="98" t="s">
        <v>518</v>
      </c>
      <c r="J335" s="283">
        <f>D335*F335</f>
        <v>0</v>
      </c>
      <c r="K335" s="271">
        <v>34</v>
      </c>
      <c r="L335" s="269"/>
      <c r="M335" s="306"/>
      <c r="N335" s="307"/>
      <c r="O335" s="302"/>
      <c r="P335" s="302"/>
      <c r="Q335" s="302"/>
      <c r="R335" s="59"/>
    </row>
    <row r="336" spans="1:18" ht="24" customHeight="1">
      <c r="A336" s="306"/>
      <c r="B336" s="306"/>
      <c r="C336" s="50"/>
      <c r="D336" s="268"/>
      <c r="E336" s="96" t="s">
        <v>200</v>
      </c>
      <c r="F336" s="268"/>
      <c r="G336" s="73"/>
      <c r="H336" s="279"/>
      <c r="I336" s="98" t="s">
        <v>518</v>
      </c>
      <c r="J336" s="283" t="e">
        <f>D336/F336</f>
        <v>#DIV/0!</v>
      </c>
      <c r="K336" s="271">
        <v>38</v>
      </c>
      <c r="L336" s="269"/>
      <c r="M336" s="306"/>
      <c r="N336" s="307"/>
      <c r="O336" s="302"/>
      <c r="P336" s="302"/>
      <c r="Q336" s="302"/>
      <c r="R336" s="59"/>
    </row>
    <row r="337" spans="1:18" ht="24" customHeight="1">
      <c r="A337" s="306"/>
      <c r="B337" s="306"/>
      <c r="C337" s="50"/>
      <c r="D337" s="268"/>
      <c r="E337" s="96"/>
      <c r="F337" s="268"/>
      <c r="G337" s="73"/>
      <c r="H337" s="279"/>
      <c r="I337" s="98"/>
      <c r="J337" s="283"/>
      <c r="K337" s="269"/>
      <c r="L337" s="269"/>
      <c r="M337" s="306"/>
      <c r="N337" s="307"/>
      <c r="O337" s="302"/>
      <c r="P337" s="302"/>
      <c r="Q337" s="302"/>
      <c r="R337" s="59"/>
    </row>
    <row r="338" spans="1:18" ht="24" customHeight="1">
      <c r="A338" s="306"/>
      <c r="B338" s="306"/>
      <c r="C338" s="50"/>
      <c r="D338" s="268"/>
      <c r="E338" s="96"/>
      <c r="F338" s="268"/>
      <c r="G338" s="73"/>
      <c r="H338" s="279"/>
      <c r="I338" s="98"/>
      <c r="J338" s="283"/>
      <c r="K338" s="270">
        <f>SUM(K332:K337)</f>
        <v>123</v>
      </c>
      <c r="L338" s="269"/>
      <c r="M338" s="109" t="s">
        <v>119</v>
      </c>
      <c r="N338" s="307"/>
      <c r="O338" s="302"/>
      <c r="P338" s="302"/>
      <c r="Q338" s="302"/>
      <c r="R338" s="59"/>
    </row>
    <row r="339" spans="1:18" ht="24" customHeight="1">
      <c r="A339" s="306"/>
      <c r="B339" s="306"/>
      <c r="C339" s="50"/>
      <c r="D339" s="268"/>
      <c r="E339" s="96"/>
      <c r="F339" s="268"/>
      <c r="G339" s="73"/>
      <c r="H339" s="279"/>
      <c r="I339" s="98"/>
      <c r="J339" s="283"/>
      <c r="K339" s="269"/>
      <c r="L339" s="269"/>
      <c r="M339" s="109"/>
      <c r="N339" s="307"/>
      <c r="O339" s="302"/>
      <c r="P339" s="302"/>
      <c r="Q339" s="302"/>
      <c r="R339" s="59"/>
    </row>
    <row r="340" spans="1:18" ht="24" customHeight="1">
      <c r="A340" s="306"/>
      <c r="B340" s="306"/>
      <c r="C340" s="50"/>
      <c r="D340" s="268"/>
      <c r="E340" s="96" t="s">
        <v>200</v>
      </c>
      <c r="F340" s="268"/>
      <c r="G340" s="73"/>
      <c r="H340" s="279"/>
      <c r="I340" s="98" t="s">
        <v>520</v>
      </c>
      <c r="J340" s="283" t="e">
        <f>D340/F340</f>
        <v>#DIV/0!</v>
      </c>
      <c r="K340" s="269">
        <v>56</v>
      </c>
      <c r="L340" s="269"/>
      <c r="M340" s="109"/>
      <c r="N340" s="286"/>
      <c r="O340" s="302"/>
      <c r="P340" s="302"/>
      <c r="Q340" s="302"/>
      <c r="R340" s="59"/>
    </row>
    <row r="341" spans="1:18" ht="24" customHeight="1">
      <c r="A341" s="306"/>
      <c r="B341" s="306"/>
      <c r="C341" s="50"/>
      <c r="D341" s="268"/>
      <c r="E341" s="96" t="s">
        <v>200</v>
      </c>
      <c r="F341" s="268"/>
      <c r="G341" s="73"/>
      <c r="H341" s="279"/>
      <c r="I341" s="98" t="s">
        <v>520</v>
      </c>
      <c r="J341" s="283" t="e">
        <f>D341/F341</f>
        <v>#DIV/0!</v>
      </c>
      <c r="K341" s="269">
        <v>17</v>
      </c>
      <c r="L341" s="269"/>
      <c r="M341" s="109"/>
      <c r="N341" s="307"/>
      <c r="O341" s="190"/>
      <c r="P341" s="302"/>
      <c r="Q341" s="302"/>
      <c r="R341" s="59"/>
    </row>
    <row r="342" spans="1:18" ht="24" customHeight="1">
      <c r="A342" s="306"/>
      <c r="B342" s="306"/>
      <c r="C342" s="50"/>
      <c r="D342" s="268"/>
      <c r="E342" s="96"/>
      <c r="F342" s="268"/>
      <c r="G342" s="73"/>
      <c r="H342" s="279"/>
      <c r="I342" s="98"/>
      <c r="J342" s="283"/>
      <c r="K342" s="269"/>
      <c r="L342" s="269"/>
      <c r="M342" s="109"/>
      <c r="N342" s="307"/>
      <c r="O342" s="302"/>
      <c r="P342" s="302"/>
      <c r="Q342" s="302"/>
      <c r="R342" s="59"/>
    </row>
    <row r="343" spans="1:18" ht="24" customHeight="1">
      <c r="A343" s="306"/>
      <c r="B343" s="306"/>
      <c r="C343" s="50"/>
      <c r="D343" s="268"/>
      <c r="E343" s="96"/>
      <c r="F343" s="268"/>
      <c r="G343" s="73"/>
      <c r="H343" s="279"/>
      <c r="I343" s="98"/>
      <c r="J343" s="283"/>
      <c r="K343" s="269">
        <f>SUM(K340:K342)</f>
        <v>73</v>
      </c>
      <c r="L343" s="269"/>
      <c r="M343" s="109" t="s">
        <v>119</v>
      </c>
      <c r="N343" s="307"/>
      <c r="O343" s="302"/>
      <c r="P343" s="302"/>
      <c r="Q343" s="302"/>
      <c r="R343" s="59"/>
    </row>
    <row r="344" spans="1:18" ht="24" customHeight="1">
      <c r="A344" s="306"/>
      <c r="B344" s="306"/>
      <c r="C344" s="50"/>
      <c r="D344" s="268"/>
      <c r="E344" s="96" t="s">
        <v>200</v>
      </c>
      <c r="F344" s="268"/>
      <c r="G344" s="73"/>
      <c r="H344" s="279"/>
      <c r="I344" s="98" t="s">
        <v>520</v>
      </c>
      <c r="J344" s="287" t="e">
        <f>D344/F344</f>
        <v>#DIV/0!</v>
      </c>
      <c r="K344" s="269"/>
      <c r="L344" s="269"/>
      <c r="M344" s="109"/>
      <c r="N344" s="307"/>
      <c r="O344" s="302"/>
      <c r="P344" s="302"/>
      <c r="Q344" s="302"/>
      <c r="R344" s="59"/>
    </row>
    <row r="345" spans="1:18" ht="24" customHeight="1">
      <c r="A345" s="306"/>
      <c r="B345" s="306"/>
      <c r="C345" s="50"/>
      <c r="D345" s="285"/>
      <c r="E345" s="96" t="s">
        <v>200</v>
      </c>
      <c r="F345" s="268"/>
      <c r="G345" s="73"/>
      <c r="H345" s="279"/>
      <c r="I345" s="98" t="s">
        <v>520</v>
      </c>
      <c r="J345" s="287" t="e">
        <f>D345/F345</f>
        <v>#DIV/0!</v>
      </c>
      <c r="K345" s="270" t="e">
        <f>J345</f>
        <v>#DIV/0!</v>
      </c>
      <c r="L345" s="269"/>
      <c r="M345" s="109" t="s">
        <v>119</v>
      </c>
      <c r="N345" s="307"/>
      <c r="O345" s="302"/>
      <c r="P345" s="302"/>
      <c r="Q345" s="302"/>
      <c r="R345" s="59"/>
    </row>
    <row r="346" spans="1:18" ht="24" customHeight="1">
      <c r="A346" s="306"/>
      <c r="B346" s="306"/>
      <c r="C346" s="50"/>
      <c r="D346" s="268"/>
      <c r="E346" s="96"/>
      <c r="F346" s="268"/>
      <c r="G346" s="73"/>
      <c r="H346" s="279"/>
      <c r="I346" s="98"/>
      <c r="J346" s="283"/>
      <c r="K346" s="269"/>
      <c r="L346" s="269"/>
      <c r="M346" s="306"/>
      <c r="N346" s="307"/>
      <c r="O346" s="302"/>
      <c r="P346" s="302"/>
      <c r="Q346" s="302"/>
      <c r="R346" s="59"/>
    </row>
    <row r="347" spans="1:18" ht="24" customHeight="1">
      <c r="A347" s="306"/>
      <c r="B347" s="306"/>
      <c r="C347" s="50"/>
      <c r="D347" s="268"/>
      <c r="E347" s="96"/>
      <c r="F347" s="268"/>
      <c r="G347" s="73"/>
      <c r="H347" s="279"/>
      <c r="I347" s="98"/>
      <c r="J347" s="283"/>
      <c r="K347" s="269"/>
      <c r="L347" s="269"/>
      <c r="M347" s="306"/>
      <c r="N347" s="307"/>
      <c r="O347" s="302"/>
      <c r="P347" s="302"/>
      <c r="Q347" s="302"/>
      <c r="R347" s="59"/>
    </row>
    <row r="348" spans="1:18" ht="24" customHeight="1">
      <c r="A348" s="306"/>
      <c r="B348" s="306"/>
      <c r="C348" s="50"/>
      <c r="D348" s="268"/>
      <c r="E348" s="96"/>
      <c r="F348" s="268"/>
      <c r="G348" s="73"/>
      <c r="H348" s="279"/>
      <c r="I348" s="98"/>
      <c r="J348" s="283"/>
      <c r="K348" s="269"/>
      <c r="L348" s="269"/>
      <c r="M348" s="306"/>
      <c r="N348" s="307"/>
      <c r="O348" s="302"/>
      <c r="P348" s="302"/>
      <c r="Q348" s="302"/>
      <c r="R348" s="59"/>
    </row>
    <row r="349" spans="1:18" ht="24" customHeight="1">
      <c r="A349" s="306"/>
      <c r="B349" s="306"/>
      <c r="C349" s="50"/>
      <c r="D349" s="268"/>
      <c r="E349" s="96"/>
      <c r="F349" s="268"/>
      <c r="G349" s="73"/>
      <c r="H349" s="279"/>
      <c r="I349" s="98"/>
      <c r="J349" s="283"/>
      <c r="K349" s="269"/>
      <c r="L349" s="269"/>
      <c r="M349" s="109"/>
      <c r="N349" s="307"/>
      <c r="O349" s="302"/>
      <c r="P349" s="302"/>
      <c r="Q349" s="302"/>
      <c r="R349" s="59"/>
    </row>
    <row r="350" spans="1:18" ht="24" customHeight="1">
      <c r="A350" s="306"/>
      <c r="B350" s="306"/>
      <c r="C350" s="50"/>
      <c r="D350" s="268"/>
      <c r="E350" s="98" t="s">
        <v>458</v>
      </c>
      <c r="F350" s="268"/>
      <c r="G350" s="106" t="s">
        <v>447</v>
      </c>
      <c r="H350" s="279">
        <v>2</v>
      </c>
      <c r="I350" s="98" t="s">
        <v>453</v>
      </c>
      <c r="J350" s="283" t="e">
        <f>D350/F350*2</f>
        <v>#DIV/0!</v>
      </c>
      <c r="K350" s="269" t="e">
        <f>ROUNDUP(J350,0)</f>
        <v>#DIV/0!</v>
      </c>
      <c r="L350" s="269"/>
      <c r="M350" s="306"/>
      <c r="N350" s="307"/>
      <c r="O350" s="302"/>
      <c r="P350" s="302"/>
      <c r="Q350" s="302"/>
      <c r="R350" s="59"/>
    </row>
    <row r="351" spans="1:18" ht="24" customHeight="1">
      <c r="A351" s="306"/>
      <c r="B351" s="306"/>
      <c r="C351" s="50"/>
      <c r="D351" s="268"/>
      <c r="E351" s="98" t="s">
        <v>458</v>
      </c>
      <c r="F351" s="268"/>
      <c r="G351" s="106" t="s">
        <v>447</v>
      </c>
      <c r="H351" s="279">
        <v>4</v>
      </c>
      <c r="I351" s="98" t="s">
        <v>453</v>
      </c>
      <c r="J351" s="283" t="e">
        <f>D351/F351*2</f>
        <v>#DIV/0!</v>
      </c>
      <c r="K351" s="269" t="e">
        <f>ROUNDUP(J351,0)</f>
        <v>#DIV/0!</v>
      </c>
      <c r="L351" s="270" t="e">
        <f>K350+K351</f>
        <v>#DIV/0!</v>
      </c>
      <c r="M351" s="306" t="s">
        <v>21</v>
      </c>
      <c r="N351" s="301"/>
      <c r="O351" s="302"/>
      <c r="P351" s="302"/>
      <c r="Q351" s="302"/>
      <c r="R351" s="59"/>
    </row>
    <row r="352" spans="1:18" ht="24" customHeight="1">
      <c r="A352" s="306"/>
      <c r="B352" s="306"/>
      <c r="C352" s="50"/>
      <c r="D352" s="268"/>
      <c r="E352" s="96"/>
      <c r="F352" s="268"/>
      <c r="G352" s="73"/>
      <c r="H352" s="279"/>
      <c r="I352" s="98"/>
      <c r="J352" s="283"/>
      <c r="K352" s="269"/>
      <c r="L352" s="269"/>
      <c r="M352" s="109"/>
      <c r="N352" s="301"/>
      <c r="O352" s="302"/>
      <c r="P352" s="302"/>
      <c r="Q352" s="302"/>
      <c r="R352" s="59"/>
    </row>
    <row r="353" spans="1:18" ht="24" customHeight="1">
      <c r="A353" s="306"/>
      <c r="B353" s="306"/>
      <c r="C353" s="50"/>
      <c r="D353" s="268"/>
      <c r="E353" s="96"/>
      <c r="F353" s="268"/>
      <c r="G353" s="73"/>
      <c r="H353" s="279"/>
      <c r="I353" s="98"/>
      <c r="J353" s="283"/>
      <c r="K353" s="269"/>
      <c r="L353" s="269"/>
      <c r="M353" s="109"/>
      <c r="N353" s="301"/>
      <c r="O353" s="190"/>
      <c r="P353" s="302"/>
      <c r="Q353" s="302"/>
      <c r="R353" s="59"/>
    </row>
    <row r="354" spans="1:18" ht="24" customHeight="1">
      <c r="A354" s="306"/>
      <c r="B354" s="306"/>
      <c r="C354" s="50"/>
      <c r="D354" s="268"/>
      <c r="E354" s="96"/>
      <c r="F354" s="268"/>
      <c r="G354" s="73"/>
      <c r="H354" s="279"/>
      <c r="I354" s="98"/>
      <c r="J354" s="283"/>
      <c r="K354" s="269"/>
      <c r="L354" s="269"/>
      <c r="M354" s="109"/>
      <c r="N354" s="301"/>
      <c r="O354" s="190"/>
      <c r="P354" s="302"/>
      <c r="Q354" s="302"/>
      <c r="R354" s="59"/>
    </row>
    <row r="355" spans="1:18" ht="24" customHeight="1">
      <c r="A355" s="306"/>
      <c r="B355" s="306"/>
      <c r="C355" s="50"/>
      <c r="D355" s="268"/>
      <c r="E355" s="96"/>
      <c r="F355" s="268"/>
      <c r="G355" s="73"/>
      <c r="H355" s="279"/>
      <c r="I355" s="98"/>
      <c r="J355" s="283"/>
      <c r="K355" s="269"/>
      <c r="L355" s="269"/>
      <c r="M355" s="109"/>
      <c r="N355" s="301"/>
      <c r="O355" s="190"/>
      <c r="P355" s="302"/>
      <c r="Q355" s="302"/>
      <c r="R355" s="59"/>
    </row>
    <row r="356" spans="1:18" ht="24" customHeight="1">
      <c r="A356" s="306"/>
      <c r="B356" s="306"/>
      <c r="C356" s="50"/>
      <c r="D356" s="268"/>
      <c r="E356" s="96"/>
      <c r="F356" s="268"/>
      <c r="G356" s="73"/>
      <c r="H356" s="279"/>
      <c r="I356" s="98"/>
      <c r="J356" s="283"/>
      <c r="K356" s="269"/>
      <c r="L356" s="269"/>
      <c r="M356" s="109"/>
      <c r="N356" s="301"/>
      <c r="O356" s="190"/>
      <c r="P356" s="302"/>
      <c r="Q356" s="302"/>
      <c r="R356" s="59"/>
    </row>
    <row r="357" spans="1:18" ht="24" customHeight="1">
      <c r="A357" s="306"/>
      <c r="B357" s="306"/>
      <c r="C357" s="50"/>
      <c r="D357" s="268"/>
      <c r="E357" s="96"/>
      <c r="F357" s="268"/>
      <c r="G357" s="73"/>
      <c r="H357" s="279"/>
      <c r="I357" s="98"/>
      <c r="J357" s="283"/>
      <c r="K357" s="269"/>
      <c r="L357" s="269"/>
      <c r="M357" s="109"/>
      <c r="N357" s="301"/>
      <c r="O357" s="302"/>
      <c r="P357" s="302"/>
      <c r="Q357" s="302"/>
      <c r="R357" s="59"/>
    </row>
    <row r="358" spans="1:18" ht="24" customHeight="1">
      <c r="A358" s="306"/>
      <c r="B358" s="64"/>
      <c r="C358" s="50"/>
      <c r="D358" s="268"/>
      <c r="E358" s="96"/>
      <c r="F358" s="268"/>
      <c r="G358" s="73"/>
      <c r="H358" s="279"/>
      <c r="I358" s="98"/>
      <c r="J358" s="283"/>
      <c r="K358" s="269"/>
      <c r="L358" s="269"/>
      <c r="M358" s="306"/>
      <c r="N358" s="301"/>
      <c r="O358" s="302"/>
      <c r="P358" s="1046"/>
      <c r="Q358" s="1046"/>
      <c r="R358" s="59"/>
    </row>
    <row r="359" spans="1:18" ht="24" customHeight="1">
      <c r="A359" s="306"/>
      <c r="B359" s="64"/>
      <c r="C359" s="50"/>
      <c r="D359" s="268"/>
      <c r="E359" s="96"/>
      <c r="F359" s="268"/>
      <c r="G359" s="73"/>
      <c r="H359" s="279"/>
      <c r="I359" s="98"/>
      <c r="J359" s="283"/>
      <c r="K359" s="269"/>
      <c r="L359" s="279"/>
      <c r="M359" s="306"/>
      <c r="N359" s="301"/>
      <c r="O359" s="302"/>
      <c r="P359" s="302"/>
      <c r="Q359" s="302"/>
      <c r="R359" s="59"/>
    </row>
    <row r="360" spans="1:18" ht="24" customHeight="1">
      <c r="A360" s="306"/>
      <c r="B360" s="64"/>
      <c r="C360" s="50"/>
      <c r="D360" s="268"/>
      <c r="E360" s="96"/>
      <c r="F360" s="268"/>
      <c r="G360" s="73"/>
      <c r="H360" s="279"/>
      <c r="I360" s="98"/>
      <c r="J360" s="283"/>
      <c r="K360" s="269"/>
      <c r="L360" s="270"/>
      <c r="M360" s="172"/>
      <c r="N360" s="189"/>
      <c r="O360" s="123"/>
      <c r="P360" s="123"/>
      <c r="Q360" s="123"/>
      <c r="R360" s="124"/>
    </row>
  </sheetData>
  <mergeCells count="106">
    <mergeCell ref="A1:R3"/>
    <mergeCell ref="B4:C4"/>
    <mergeCell ref="D4:K4"/>
    <mergeCell ref="N4:R4"/>
    <mergeCell ref="N8:P8"/>
    <mergeCell ref="N24:O24"/>
    <mergeCell ref="N42:O42"/>
    <mergeCell ref="O49:P49"/>
    <mergeCell ref="O60:P60"/>
    <mergeCell ref="A67:R69"/>
    <mergeCell ref="B70:C70"/>
    <mergeCell ref="D70:K70"/>
    <mergeCell ref="N70:R70"/>
    <mergeCell ref="O31:P31"/>
    <mergeCell ref="A34:R36"/>
    <mergeCell ref="B37:C37"/>
    <mergeCell ref="D37:K37"/>
    <mergeCell ref="N37:R37"/>
    <mergeCell ref="N38:Q38"/>
    <mergeCell ref="Q40:R40"/>
    <mergeCell ref="O43:P43"/>
    <mergeCell ref="Q49:R49"/>
    <mergeCell ref="N112:Q112"/>
    <mergeCell ref="O121:P121"/>
    <mergeCell ref="N122:O122"/>
    <mergeCell ref="O130:P130"/>
    <mergeCell ref="A134:R136"/>
    <mergeCell ref="B137:C137"/>
    <mergeCell ref="D137:K137"/>
    <mergeCell ref="N137:R137"/>
    <mergeCell ref="N77:Q77"/>
    <mergeCell ref="O90:P90"/>
    <mergeCell ref="N91:O91"/>
    <mergeCell ref="A101:R103"/>
    <mergeCell ref="B104:C104"/>
    <mergeCell ref="D104:K104"/>
    <mergeCell ref="N104:R104"/>
    <mergeCell ref="N86:O86"/>
    <mergeCell ref="P86:Q86"/>
    <mergeCell ref="N174:O174"/>
    <mergeCell ref="N178:Q178"/>
    <mergeCell ref="O185:P185"/>
    <mergeCell ref="N187:O187"/>
    <mergeCell ref="A200:R202"/>
    <mergeCell ref="B203:C203"/>
    <mergeCell ref="D203:K203"/>
    <mergeCell ref="N203:R203"/>
    <mergeCell ref="N141:O141"/>
    <mergeCell ref="N147:Q147"/>
    <mergeCell ref="O159:P159"/>
    <mergeCell ref="N160:O160"/>
    <mergeCell ref="A167:R169"/>
    <mergeCell ref="B170:C170"/>
    <mergeCell ref="D170:K170"/>
    <mergeCell ref="N170:R170"/>
    <mergeCell ref="N241:O241"/>
    <mergeCell ref="N259:P259"/>
    <mergeCell ref="N261:O261"/>
    <mergeCell ref="N262:O262"/>
    <mergeCell ref="N263:O263"/>
    <mergeCell ref="P263:R263"/>
    <mergeCell ref="N214:O214"/>
    <mergeCell ref="P214:Q214"/>
    <mergeCell ref="N219:O219"/>
    <mergeCell ref="N229:O229"/>
    <mergeCell ref="A233:R235"/>
    <mergeCell ref="B236:C236"/>
    <mergeCell ref="D236:K236"/>
    <mergeCell ref="N236:R236"/>
    <mergeCell ref="B300:C300"/>
    <mergeCell ref="D300:K300"/>
    <mergeCell ref="N300:R300"/>
    <mergeCell ref="B301:C301"/>
    <mergeCell ref="B302:C302"/>
    <mergeCell ref="B303:C303"/>
    <mergeCell ref="N264:O264"/>
    <mergeCell ref="A265:R267"/>
    <mergeCell ref="C268:K268"/>
    <mergeCell ref="N268:R268"/>
    <mergeCell ref="O271:P271"/>
    <mergeCell ref="A297:R299"/>
    <mergeCell ref="B310:C310"/>
    <mergeCell ref="B311:C311"/>
    <mergeCell ref="B313:C313"/>
    <mergeCell ref="B314:C314"/>
    <mergeCell ref="B315:C315"/>
    <mergeCell ref="B316:C316"/>
    <mergeCell ref="B304:C304"/>
    <mergeCell ref="B305:C305"/>
    <mergeCell ref="B306:C306"/>
    <mergeCell ref="B307:C307"/>
    <mergeCell ref="B308:C308"/>
    <mergeCell ref="B309:C309"/>
    <mergeCell ref="P358:Q358"/>
    <mergeCell ref="B323:C323"/>
    <mergeCell ref="B324:C324"/>
    <mergeCell ref="B325:C325"/>
    <mergeCell ref="A326:R328"/>
    <mergeCell ref="C329:K329"/>
    <mergeCell ref="N329:R329"/>
    <mergeCell ref="B317:C317"/>
    <mergeCell ref="B318:C318"/>
    <mergeCell ref="B319:C319"/>
    <mergeCell ref="B320:C320"/>
    <mergeCell ref="B321:C321"/>
    <mergeCell ref="B322:C322"/>
  </mergeCells>
  <phoneticPr fontId="3"/>
  <printOptions horizontalCentered="1"/>
  <pageMargins left="0.59055118110236227" right="0.59055118110236227" top="0.98425196850393704" bottom="0.19685039370078741" header="0.70866141732283472" footer="0.31496062992125984"/>
  <pageSetup paperSize="9" scale="65" orientation="landscape" verticalDpi="300" r:id="rId1"/>
  <headerFooter alignWithMargins="0">
    <oddFooter>&amp;R&amp;P</oddFooter>
  </headerFooter>
  <rowBreaks count="10" manualBreakCount="10">
    <brk id="33" max="17" man="1"/>
    <brk id="66" max="17" man="1"/>
    <brk id="100" max="17" man="1"/>
    <brk id="133" max="17" man="1"/>
    <brk id="166" max="17" man="1"/>
    <brk id="199" max="17" man="1"/>
    <brk id="232" max="17" man="1"/>
    <brk id="264" max="17" man="1"/>
    <brk id="296" max="17" man="1"/>
    <brk id="325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5">
    <tabColor rgb="FF00B0F0"/>
  </sheetPr>
  <dimension ref="A1:R235"/>
  <sheetViews>
    <sheetView view="pageBreakPreview" zoomScale="75" zoomScaleSheetLayoutView="75" workbookViewId="0">
      <selection sqref="A1:R3"/>
    </sheetView>
  </sheetViews>
  <sheetFormatPr defaultRowHeight="20.100000000000001" customHeight="1"/>
  <cols>
    <col min="1" max="1" width="10.625" style="48" customWidth="1"/>
    <col min="2" max="2" width="12.75" style="48" customWidth="1"/>
    <col min="3" max="3" width="18.625" style="48" customWidth="1"/>
    <col min="4" max="4" width="8.625" style="48" customWidth="1"/>
    <col min="5" max="5" width="4.625" style="48" customWidth="1"/>
    <col min="6" max="6" width="8.625" style="48" customWidth="1"/>
    <col min="7" max="7" width="4.625" style="48" customWidth="1"/>
    <col min="8" max="8" width="8.625" style="48" customWidth="1"/>
    <col min="9" max="9" width="4.625" style="48" customWidth="1"/>
    <col min="10" max="10" width="10.625" style="77" customWidth="1"/>
    <col min="11" max="11" width="10.625" style="48" customWidth="1"/>
    <col min="12" max="12" width="9.125" style="48" customWidth="1"/>
    <col min="13" max="13" width="9" style="48"/>
    <col min="14" max="14" width="18.625" style="48" customWidth="1"/>
    <col min="15" max="15" width="15.625" style="48" customWidth="1"/>
    <col min="16" max="17" width="10.25" style="48" bestFit="1" customWidth="1"/>
    <col min="18" max="16384" width="9" style="48"/>
  </cols>
  <sheetData>
    <row r="1" spans="1:18" ht="20.100000000000001" customHeight="1">
      <c r="A1" s="1049" t="s">
        <v>630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1"/>
    </row>
    <row r="2" spans="1:18" ht="20.100000000000001" customHeight="1">
      <c r="A2" s="1052"/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4"/>
    </row>
    <row r="3" spans="1:18" ht="20.100000000000001" customHeight="1">
      <c r="A3" s="1055"/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7"/>
    </row>
    <row r="4" spans="1:18" ht="24.95" customHeight="1">
      <c r="A4" s="315" t="s">
        <v>52</v>
      </c>
      <c r="B4" s="1083" t="s">
        <v>53</v>
      </c>
      <c r="C4" s="1084"/>
      <c r="D4" s="1083" t="s">
        <v>54</v>
      </c>
      <c r="E4" s="1085"/>
      <c r="F4" s="1085"/>
      <c r="G4" s="1085"/>
      <c r="H4" s="1085"/>
      <c r="I4" s="1085"/>
      <c r="J4" s="1085"/>
      <c r="K4" s="1084"/>
      <c r="L4" s="315" t="s">
        <v>55</v>
      </c>
      <c r="M4" s="315" t="s">
        <v>56</v>
      </c>
      <c r="N4" s="1083" t="s">
        <v>57</v>
      </c>
      <c r="O4" s="1085"/>
      <c r="P4" s="1085"/>
      <c r="Q4" s="1085"/>
      <c r="R4" s="1084"/>
    </row>
    <row r="5" spans="1:18" ht="24.95" customHeight="1">
      <c r="A5" s="49" t="s">
        <v>59</v>
      </c>
      <c r="B5" s="50"/>
      <c r="C5" s="50"/>
      <c r="D5" s="61"/>
      <c r="E5" s="74"/>
      <c r="F5" s="61"/>
      <c r="G5" s="74"/>
      <c r="H5" s="74"/>
      <c r="I5" s="74"/>
      <c r="J5" s="74"/>
      <c r="K5" s="53"/>
      <c r="L5" s="54"/>
      <c r="M5" s="109"/>
      <c r="N5" s="116"/>
      <c r="O5" s="55"/>
      <c r="P5" s="55"/>
      <c r="Q5" s="55"/>
      <c r="R5" s="56"/>
    </row>
    <row r="6" spans="1:18" ht="24.95" customHeight="1">
      <c r="A6" s="49"/>
      <c r="B6" s="50"/>
      <c r="C6" s="50"/>
      <c r="D6" s="61"/>
      <c r="E6" s="74"/>
      <c r="F6" s="61"/>
      <c r="G6" s="74"/>
      <c r="H6" s="74"/>
      <c r="I6" s="74"/>
      <c r="J6" s="74"/>
      <c r="K6" s="53"/>
      <c r="L6" s="63"/>
      <c r="M6" s="109"/>
      <c r="N6" s="318"/>
      <c r="O6" s="314"/>
      <c r="P6" s="314"/>
      <c r="Q6" s="314"/>
      <c r="R6" s="59"/>
    </row>
    <row r="7" spans="1:18" ht="24.95" customHeight="1">
      <c r="A7" s="49"/>
      <c r="B7" s="50" t="s">
        <v>60</v>
      </c>
      <c r="C7" s="50"/>
      <c r="D7" s="61">
        <v>6.3170000000000002</v>
      </c>
      <c r="E7" s="106" t="s">
        <v>631</v>
      </c>
      <c r="F7" s="61">
        <v>8.9049999999999994</v>
      </c>
      <c r="G7" s="106" t="s">
        <v>631</v>
      </c>
      <c r="H7" s="106">
        <v>6.4420000000000002</v>
      </c>
      <c r="I7" s="106" t="s">
        <v>632</v>
      </c>
      <c r="J7" s="106">
        <f>D7+F7+H7</f>
        <v>21.664000000000001</v>
      </c>
      <c r="K7" s="53"/>
      <c r="L7" s="101">
        <f>ROUNDUP(J7,1)</f>
        <v>21.700000000000003</v>
      </c>
      <c r="M7" s="109" t="s">
        <v>633</v>
      </c>
      <c r="N7" s="58"/>
      <c r="O7" s="314"/>
      <c r="P7" s="314"/>
      <c r="Q7" s="314"/>
      <c r="R7" s="59"/>
    </row>
    <row r="8" spans="1:18" ht="24.95" customHeight="1">
      <c r="A8" s="49"/>
      <c r="B8" s="60"/>
      <c r="C8" s="50" t="s">
        <v>634</v>
      </c>
      <c r="D8" s="107">
        <f>J7</f>
        <v>21.664000000000001</v>
      </c>
      <c r="E8" s="74" t="s">
        <v>636</v>
      </c>
      <c r="F8" s="61">
        <v>5.1349999999999998</v>
      </c>
      <c r="G8" s="74"/>
      <c r="H8" s="74"/>
      <c r="I8" s="106" t="s">
        <v>637</v>
      </c>
      <c r="J8" s="106">
        <f>D8*F8</f>
        <v>111.24464</v>
      </c>
      <c r="K8" s="53"/>
      <c r="L8" s="63">
        <f>ROUNDUP(J8,1)</f>
        <v>111.3</v>
      </c>
      <c r="M8" s="109" t="s">
        <v>638</v>
      </c>
      <c r="N8" s="1096"/>
      <c r="O8" s="1091"/>
      <c r="P8" s="1091"/>
      <c r="Q8" s="314"/>
      <c r="R8" s="59"/>
    </row>
    <row r="9" spans="1:18" ht="24.95" customHeight="1">
      <c r="A9" s="49"/>
      <c r="B9" s="60"/>
      <c r="C9" s="50" t="s">
        <v>639</v>
      </c>
      <c r="D9" s="61">
        <v>8.9049999999999994</v>
      </c>
      <c r="E9" s="74" t="s">
        <v>636</v>
      </c>
      <c r="F9" s="61">
        <v>5.1349999999999998</v>
      </c>
      <c r="G9" s="106"/>
      <c r="H9" s="74"/>
      <c r="I9" s="106" t="s">
        <v>637</v>
      </c>
      <c r="J9" s="106">
        <f>D9*F9</f>
        <v>45.727174999999995</v>
      </c>
      <c r="K9" s="53"/>
      <c r="L9" s="63">
        <f>ROUNDUP(J9,1)</f>
        <v>45.800000000000004</v>
      </c>
      <c r="M9" s="109" t="s">
        <v>638</v>
      </c>
      <c r="N9" s="318"/>
      <c r="O9" s="314"/>
      <c r="P9" s="314"/>
      <c r="Q9" s="314"/>
      <c r="R9" s="59"/>
    </row>
    <row r="10" spans="1:18" ht="24.95" customHeight="1">
      <c r="A10" s="49"/>
      <c r="B10" s="60"/>
      <c r="C10" s="50"/>
      <c r="D10" s="61"/>
      <c r="E10" s="74"/>
      <c r="F10" s="61"/>
      <c r="G10" s="74"/>
      <c r="H10" s="74"/>
      <c r="I10" s="73"/>
      <c r="J10" s="74"/>
      <c r="K10" s="53"/>
      <c r="L10" s="141"/>
      <c r="M10" s="109"/>
      <c r="N10" s="149"/>
      <c r="O10" s="150"/>
      <c r="P10" s="314"/>
      <c r="Q10" s="314"/>
      <c r="R10" s="59"/>
    </row>
    <row r="11" spans="1:18" ht="24.95" customHeight="1">
      <c r="A11" s="49"/>
      <c r="B11" s="50"/>
      <c r="C11" s="50"/>
      <c r="D11" s="61"/>
      <c r="E11" s="106"/>
      <c r="F11" s="61"/>
      <c r="G11" s="74"/>
      <c r="H11" s="74"/>
      <c r="I11" s="73"/>
      <c r="J11" s="74"/>
      <c r="K11" s="53"/>
      <c r="L11" s="267"/>
      <c r="M11" s="109"/>
      <c r="N11" s="318"/>
      <c r="O11" s="314"/>
      <c r="P11" s="314"/>
      <c r="Q11" s="314"/>
      <c r="R11" s="59"/>
    </row>
    <row r="12" spans="1:18" ht="24.95" customHeight="1">
      <c r="A12" s="315"/>
      <c r="B12" s="49"/>
      <c r="C12" s="50"/>
      <c r="D12" s="61"/>
      <c r="E12" s="74"/>
      <c r="F12" s="61"/>
      <c r="G12" s="74"/>
      <c r="H12" s="74"/>
      <c r="I12" s="106"/>
      <c r="J12" s="74"/>
      <c r="K12" s="53"/>
      <c r="L12" s="67"/>
      <c r="M12" s="109"/>
      <c r="N12" s="318"/>
      <c r="O12" s="314"/>
      <c r="P12" s="314"/>
      <c r="Q12" s="314"/>
      <c r="R12" s="59"/>
    </row>
    <row r="13" spans="1:18" ht="24.95" customHeight="1">
      <c r="A13" s="315"/>
      <c r="B13" s="49" t="s">
        <v>640</v>
      </c>
      <c r="C13" s="50"/>
      <c r="D13" s="61">
        <v>2</v>
      </c>
      <c r="E13" s="74" t="s">
        <v>636</v>
      </c>
      <c r="F13" s="61">
        <v>2</v>
      </c>
      <c r="G13" s="74"/>
      <c r="H13" s="76">
        <v>2</v>
      </c>
      <c r="I13" s="106" t="s">
        <v>637</v>
      </c>
      <c r="J13" s="74">
        <f>D13*F13*H13</f>
        <v>8</v>
      </c>
      <c r="K13" s="53"/>
      <c r="L13" s="67"/>
      <c r="M13" s="109"/>
      <c r="N13" s="318"/>
      <c r="O13" s="314"/>
      <c r="P13" s="314"/>
      <c r="Q13" s="314"/>
      <c r="R13" s="59"/>
    </row>
    <row r="14" spans="1:18" ht="24.95" customHeight="1">
      <c r="A14" s="315"/>
      <c r="B14" s="49"/>
      <c r="C14" s="50"/>
      <c r="D14" s="61"/>
      <c r="E14" s="106"/>
      <c r="F14" s="61"/>
      <c r="G14" s="74"/>
      <c r="H14" s="74"/>
      <c r="I14" s="106"/>
      <c r="J14" s="74"/>
      <c r="K14" s="53"/>
      <c r="L14" s="126">
        <f>J13</f>
        <v>8</v>
      </c>
      <c r="M14" s="100" t="s">
        <v>85</v>
      </c>
      <c r="N14" s="318"/>
      <c r="O14" s="314"/>
      <c r="P14" s="314"/>
      <c r="Q14" s="314"/>
      <c r="R14" s="59"/>
    </row>
    <row r="15" spans="1:18" ht="24.95" customHeight="1">
      <c r="A15" s="315"/>
      <c r="B15" s="49"/>
      <c r="C15" s="50"/>
      <c r="D15" s="61"/>
      <c r="E15" s="106"/>
      <c r="F15" s="61"/>
      <c r="G15" s="74"/>
      <c r="H15" s="74"/>
      <c r="I15" s="106"/>
      <c r="J15" s="74"/>
      <c r="K15" s="53"/>
      <c r="L15" s="67"/>
      <c r="M15" s="100"/>
      <c r="N15" s="318"/>
      <c r="O15" s="314"/>
      <c r="P15" s="314"/>
      <c r="Q15" s="314"/>
      <c r="R15" s="59"/>
    </row>
    <row r="16" spans="1:18" ht="24.95" customHeight="1">
      <c r="A16" s="315"/>
      <c r="B16" s="49" t="s">
        <v>121</v>
      </c>
      <c r="C16" s="50"/>
      <c r="D16" s="61">
        <v>6.5</v>
      </c>
      <c r="E16" s="74" t="s">
        <v>447</v>
      </c>
      <c r="F16" s="61">
        <v>4.4400000000000004</v>
      </c>
      <c r="G16" s="74"/>
      <c r="H16" s="74"/>
      <c r="I16" s="106" t="s">
        <v>446</v>
      </c>
      <c r="J16" s="106">
        <f>D16*F16</f>
        <v>28.860000000000003</v>
      </c>
      <c r="K16" s="53"/>
      <c r="L16" s="67">
        <f>ROUNDUP(J16,1)</f>
        <v>28.900000000000002</v>
      </c>
      <c r="M16" s="100" t="s">
        <v>85</v>
      </c>
      <c r="N16" s="318"/>
      <c r="O16" s="314"/>
      <c r="P16" s="314"/>
      <c r="Q16" s="314"/>
      <c r="R16" s="59"/>
    </row>
    <row r="17" spans="1:18" ht="24.95" customHeight="1">
      <c r="A17" s="315"/>
      <c r="B17" s="62"/>
      <c r="C17" s="50"/>
      <c r="D17" s="61"/>
      <c r="E17" s="106"/>
      <c r="F17" s="61"/>
      <c r="G17" s="106"/>
      <c r="H17" s="74"/>
      <c r="I17" s="106"/>
      <c r="J17" s="74"/>
      <c r="K17" s="81"/>
      <c r="L17" s="67"/>
      <c r="M17" s="100"/>
      <c r="N17" s="317"/>
      <c r="O17" s="314"/>
      <c r="P17" s="314"/>
      <c r="Q17" s="314"/>
      <c r="R17" s="59"/>
    </row>
    <row r="18" spans="1:18" ht="24.95" customHeight="1">
      <c r="A18" s="315"/>
      <c r="B18" s="49" t="s">
        <v>122</v>
      </c>
      <c r="C18" s="50"/>
      <c r="D18" s="134"/>
      <c r="E18" s="106"/>
      <c r="F18" s="97"/>
      <c r="G18" s="106"/>
      <c r="H18" s="74"/>
      <c r="I18" s="106"/>
      <c r="J18" s="98"/>
      <c r="K18" s="81"/>
      <c r="L18" s="67">
        <f>ROUNDUP(L16,2)</f>
        <v>28.9</v>
      </c>
      <c r="M18" s="100" t="s">
        <v>85</v>
      </c>
      <c r="N18" s="317"/>
      <c r="O18" s="314"/>
      <c r="P18" s="314"/>
      <c r="Q18" s="314"/>
      <c r="R18" s="59"/>
    </row>
    <row r="19" spans="1:18" ht="24.95" customHeight="1">
      <c r="A19" s="315"/>
      <c r="B19" s="49"/>
      <c r="C19" s="50"/>
      <c r="D19" s="61"/>
      <c r="E19" s="106"/>
      <c r="F19" s="78"/>
      <c r="G19" s="106"/>
      <c r="H19" s="74"/>
      <c r="I19" s="106"/>
      <c r="J19" s="99"/>
      <c r="K19" s="81"/>
      <c r="L19" s="67"/>
      <c r="M19" s="100"/>
      <c r="N19" s="149"/>
      <c r="O19" s="314"/>
      <c r="P19" s="314"/>
      <c r="Q19" s="314"/>
      <c r="R19" s="59"/>
    </row>
    <row r="20" spans="1:18" ht="24.95" customHeight="1">
      <c r="A20" s="315"/>
      <c r="B20" s="62"/>
      <c r="C20" s="50"/>
      <c r="D20" s="61"/>
      <c r="E20" s="74"/>
      <c r="F20" s="61"/>
      <c r="G20" s="106"/>
      <c r="H20" s="74"/>
      <c r="I20" s="106"/>
      <c r="J20" s="74"/>
      <c r="K20" s="53"/>
      <c r="L20" s="67"/>
      <c r="M20" s="100"/>
      <c r="N20" s="1096"/>
      <c r="O20" s="1091"/>
      <c r="P20" s="314"/>
      <c r="Q20" s="314"/>
      <c r="R20" s="59"/>
    </row>
    <row r="21" spans="1:18" ht="24.95" customHeight="1">
      <c r="A21" s="315"/>
      <c r="B21" s="49"/>
      <c r="C21" s="64"/>
      <c r="D21" s="107"/>
      <c r="E21" s="106"/>
      <c r="F21" s="118"/>
      <c r="G21" s="106"/>
      <c r="H21" s="74"/>
      <c r="I21" s="106"/>
      <c r="J21" s="127"/>
      <c r="K21" s="53"/>
      <c r="L21" s="67"/>
      <c r="M21" s="100"/>
      <c r="N21" s="65"/>
      <c r="O21" s="314"/>
      <c r="P21" s="314"/>
      <c r="Q21" s="314"/>
      <c r="R21" s="59"/>
    </row>
    <row r="22" spans="1:18" ht="24.95" customHeight="1">
      <c r="A22" s="315"/>
      <c r="B22" s="49"/>
      <c r="C22" s="64"/>
      <c r="D22" s="134"/>
      <c r="E22" s="74"/>
      <c r="F22" s="61"/>
      <c r="G22" s="74"/>
      <c r="H22" s="134"/>
      <c r="I22" s="106"/>
      <c r="J22" s="127"/>
      <c r="K22" s="53"/>
      <c r="L22" s="67"/>
      <c r="M22" s="100"/>
      <c r="N22" s="58"/>
      <c r="O22" s="314"/>
      <c r="P22" s="314"/>
      <c r="Q22" s="314"/>
      <c r="R22" s="59"/>
    </row>
    <row r="23" spans="1:18" ht="24.95" customHeight="1">
      <c r="A23" s="315"/>
      <c r="B23" s="49"/>
      <c r="C23" s="64"/>
      <c r="D23" s="61"/>
      <c r="E23" s="74"/>
      <c r="F23" s="61"/>
      <c r="G23" s="74"/>
      <c r="H23" s="61"/>
      <c r="I23" s="106"/>
      <c r="J23" s="127"/>
      <c r="K23" s="53"/>
      <c r="L23" s="101"/>
      <c r="M23" s="100"/>
      <c r="N23" s="58"/>
      <c r="O23" s="314"/>
      <c r="P23" s="314"/>
      <c r="Q23" s="314"/>
      <c r="R23" s="59"/>
    </row>
    <row r="24" spans="1:18" ht="24.95" customHeight="1">
      <c r="A24" s="315"/>
      <c r="B24" s="49"/>
      <c r="C24" s="64"/>
      <c r="D24" s="61"/>
      <c r="E24" s="74"/>
      <c r="F24" s="61"/>
      <c r="G24" s="74"/>
      <c r="H24" s="61"/>
      <c r="I24" s="106"/>
      <c r="J24" s="127"/>
      <c r="K24" s="53"/>
      <c r="L24" s="101"/>
      <c r="M24" s="100"/>
      <c r="N24" s="58"/>
      <c r="O24" s="314"/>
      <c r="P24" s="314"/>
      <c r="Q24" s="314"/>
      <c r="R24" s="59"/>
    </row>
    <row r="25" spans="1:18" ht="24.95" customHeight="1">
      <c r="A25" s="315"/>
      <c r="B25" s="49"/>
      <c r="C25" s="64"/>
      <c r="D25" s="108"/>
      <c r="E25" s="74"/>
      <c r="F25" s="61"/>
      <c r="G25" s="74"/>
      <c r="H25" s="61"/>
      <c r="I25" s="106"/>
      <c r="J25" s="127"/>
      <c r="K25" s="53"/>
      <c r="L25" s="101"/>
      <c r="M25" s="100"/>
      <c r="N25" s="58"/>
      <c r="O25" s="314"/>
      <c r="P25" s="314"/>
      <c r="Q25" s="314"/>
      <c r="R25" s="59"/>
    </row>
    <row r="26" spans="1:18" ht="24.95" customHeight="1">
      <c r="A26" s="315"/>
      <c r="B26" s="49"/>
      <c r="D26" s="108"/>
      <c r="E26" s="74"/>
      <c r="F26" s="134"/>
      <c r="G26" s="74"/>
      <c r="H26" s="61"/>
      <c r="I26" s="106"/>
      <c r="J26" s="127"/>
      <c r="K26" s="53"/>
      <c r="L26" s="101"/>
      <c r="M26" s="100"/>
      <c r="N26" s="58"/>
      <c r="O26" s="314"/>
      <c r="P26" s="314"/>
      <c r="Q26" s="314"/>
      <c r="R26" s="59"/>
    </row>
    <row r="27" spans="1:18" ht="24.95" customHeight="1">
      <c r="A27" s="315"/>
      <c r="B27" s="62"/>
      <c r="C27" s="50"/>
      <c r="D27" s="108"/>
      <c r="E27" s="74"/>
      <c r="F27" s="61"/>
      <c r="G27" s="74"/>
      <c r="H27" s="61"/>
      <c r="I27" s="106"/>
      <c r="J27" s="127"/>
      <c r="K27" s="53"/>
      <c r="L27" s="101"/>
      <c r="M27" s="100"/>
      <c r="N27" s="324"/>
      <c r="O27" s="314"/>
      <c r="P27" s="314"/>
      <c r="Q27" s="314"/>
      <c r="R27" s="59"/>
    </row>
    <row r="28" spans="1:18" ht="24.95" customHeight="1">
      <c r="A28" s="315"/>
      <c r="B28" s="62"/>
      <c r="C28" s="62"/>
      <c r="D28" s="108"/>
      <c r="E28" s="74"/>
      <c r="F28" s="61"/>
      <c r="G28" s="74"/>
      <c r="H28" s="61"/>
      <c r="I28" s="106"/>
      <c r="J28" s="127"/>
      <c r="K28" s="53"/>
      <c r="L28" s="101"/>
      <c r="M28" s="100"/>
      <c r="N28" s="324"/>
      <c r="O28" s="314"/>
      <c r="P28" s="326"/>
      <c r="Q28" s="314"/>
      <c r="R28" s="59"/>
    </row>
    <row r="29" spans="1:18" ht="24.95" customHeight="1">
      <c r="A29" s="315"/>
      <c r="B29" s="75"/>
      <c r="C29" s="64"/>
      <c r="D29" s="108"/>
      <c r="E29" s="74"/>
      <c r="F29" s="61"/>
      <c r="G29" s="74"/>
      <c r="H29" s="61"/>
      <c r="I29" s="106"/>
      <c r="J29" s="127"/>
      <c r="K29" s="53"/>
      <c r="L29" s="101"/>
      <c r="M29" s="100"/>
      <c r="N29" s="324"/>
      <c r="O29" s="314"/>
      <c r="P29" s="314"/>
      <c r="Q29" s="314"/>
      <c r="R29" s="59"/>
    </row>
    <row r="30" spans="1:18" ht="24.95" customHeight="1">
      <c r="A30" s="315"/>
      <c r="B30" s="75"/>
      <c r="C30" s="50"/>
      <c r="D30" s="108"/>
      <c r="E30" s="74"/>
      <c r="F30" s="61"/>
      <c r="G30" s="74"/>
      <c r="H30" s="61"/>
      <c r="I30" s="106"/>
      <c r="J30" s="127"/>
      <c r="K30" s="53"/>
      <c r="L30" s="101"/>
      <c r="M30" s="100"/>
      <c r="N30" s="324"/>
      <c r="O30" s="314"/>
      <c r="P30" s="314"/>
      <c r="Q30" s="314"/>
      <c r="R30" s="59"/>
    </row>
    <row r="31" spans="1:18" ht="24.95" customHeight="1">
      <c r="A31" s="315"/>
      <c r="B31" s="75"/>
      <c r="C31" s="50"/>
      <c r="D31" s="107"/>
      <c r="E31" s="106"/>
      <c r="F31" s="107"/>
      <c r="G31" s="106"/>
      <c r="H31" s="107"/>
      <c r="I31" s="106"/>
      <c r="J31" s="127"/>
      <c r="K31" s="53"/>
      <c r="L31" s="101"/>
      <c r="M31" s="100"/>
      <c r="N31" s="324"/>
      <c r="O31" s="314"/>
      <c r="P31" s="314"/>
      <c r="Q31" s="314"/>
      <c r="R31" s="59"/>
    </row>
    <row r="32" spans="1:18" ht="24.95" customHeight="1">
      <c r="A32" s="315"/>
      <c r="B32" s="75"/>
      <c r="C32" s="49"/>
      <c r="D32" s="108"/>
      <c r="E32" s="106"/>
      <c r="F32" s="97"/>
      <c r="G32" s="74"/>
      <c r="H32" s="61"/>
      <c r="I32" s="106"/>
      <c r="J32" s="80"/>
      <c r="K32" s="53"/>
      <c r="L32" s="101"/>
      <c r="M32" s="109"/>
      <c r="N32" s="324"/>
      <c r="O32" s="1091"/>
      <c r="P32" s="1082"/>
      <c r="Q32" s="314"/>
      <c r="R32" s="59"/>
    </row>
    <row r="33" spans="1:18" ht="24.95" customHeight="1">
      <c r="A33" s="315"/>
      <c r="B33" s="75"/>
      <c r="C33" s="62"/>
      <c r="D33" s="108"/>
      <c r="E33" s="74"/>
      <c r="F33" s="78"/>
      <c r="G33" s="74"/>
      <c r="H33" s="61"/>
      <c r="I33" s="106"/>
      <c r="J33" s="80"/>
      <c r="K33" s="53"/>
      <c r="L33" s="101"/>
      <c r="M33" s="100"/>
      <c r="N33" s="324"/>
      <c r="O33" s="314"/>
      <c r="P33" s="314"/>
      <c r="Q33" s="314"/>
      <c r="R33" s="59"/>
    </row>
    <row r="34" spans="1:18" ht="24.95" customHeight="1">
      <c r="A34" s="315"/>
      <c r="B34" s="75"/>
      <c r="C34" s="62"/>
      <c r="D34" s="108"/>
      <c r="E34" s="74"/>
      <c r="F34" s="61"/>
      <c r="G34" s="106"/>
      <c r="H34" s="61"/>
      <c r="I34" s="106"/>
      <c r="J34" s="127"/>
      <c r="K34" s="53"/>
      <c r="L34" s="126"/>
      <c r="M34" s="100"/>
      <c r="N34" s="122"/>
      <c r="O34" s="123"/>
      <c r="P34" s="123"/>
      <c r="Q34" s="123"/>
      <c r="R34" s="124"/>
    </row>
    <row r="35" spans="1:18" ht="24.95" customHeight="1">
      <c r="A35" s="1049" t="str">
        <f>A1</f>
        <v xml:space="preserve">数　　　　量　　　　計　　　算　　　表　　　　　　　　展示棟改修工事 </v>
      </c>
      <c r="B35" s="1050"/>
      <c r="C35" s="1050"/>
      <c r="D35" s="1050"/>
      <c r="E35" s="1050"/>
      <c r="F35" s="1050"/>
      <c r="G35" s="1050"/>
      <c r="H35" s="1050"/>
      <c r="I35" s="1050"/>
      <c r="J35" s="1050"/>
      <c r="K35" s="1050"/>
      <c r="L35" s="1050"/>
      <c r="M35" s="1050"/>
      <c r="N35" s="1050"/>
      <c r="O35" s="1050"/>
      <c r="P35" s="1050"/>
      <c r="Q35" s="1050"/>
      <c r="R35" s="1051"/>
    </row>
    <row r="36" spans="1:18" ht="24.95" customHeight="1">
      <c r="A36" s="1052"/>
      <c r="B36" s="1053"/>
      <c r="C36" s="1053"/>
      <c r="D36" s="1053"/>
      <c r="E36" s="1053"/>
      <c r="F36" s="1053"/>
      <c r="G36" s="1053"/>
      <c r="H36" s="1053"/>
      <c r="I36" s="1053"/>
      <c r="J36" s="1053"/>
      <c r="K36" s="1053"/>
      <c r="L36" s="1053"/>
      <c r="M36" s="1053"/>
      <c r="N36" s="1053"/>
      <c r="O36" s="1053"/>
      <c r="P36" s="1053"/>
      <c r="Q36" s="1053"/>
      <c r="R36" s="1054"/>
    </row>
    <row r="37" spans="1:18" ht="24.95" customHeight="1">
      <c r="A37" s="1055"/>
      <c r="B37" s="1056"/>
      <c r="C37" s="1056"/>
      <c r="D37" s="1056"/>
      <c r="E37" s="1056"/>
      <c r="F37" s="1056"/>
      <c r="G37" s="1056"/>
      <c r="H37" s="1056"/>
      <c r="I37" s="1056"/>
      <c r="J37" s="1056"/>
      <c r="K37" s="1056"/>
      <c r="L37" s="1056"/>
      <c r="M37" s="1056"/>
      <c r="N37" s="1056"/>
      <c r="O37" s="1056"/>
      <c r="P37" s="1056"/>
      <c r="Q37" s="1056"/>
      <c r="R37" s="1057"/>
    </row>
    <row r="38" spans="1:18" ht="24.95" customHeight="1">
      <c r="A38" s="315" t="s">
        <v>52</v>
      </c>
      <c r="B38" s="1083" t="s">
        <v>53</v>
      </c>
      <c r="C38" s="1084"/>
      <c r="D38" s="1083" t="s">
        <v>54</v>
      </c>
      <c r="E38" s="1085"/>
      <c r="F38" s="1085"/>
      <c r="G38" s="1085"/>
      <c r="H38" s="1085"/>
      <c r="I38" s="1085"/>
      <c r="J38" s="1085"/>
      <c r="K38" s="1084"/>
      <c r="L38" s="315" t="s">
        <v>55</v>
      </c>
      <c r="M38" s="315" t="s">
        <v>56</v>
      </c>
      <c r="N38" s="1083" t="s">
        <v>57</v>
      </c>
      <c r="O38" s="1085"/>
      <c r="P38" s="1085"/>
      <c r="Q38" s="1085"/>
      <c r="R38" s="1084"/>
    </row>
    <row r="39" spans="1:18" ht="24.95" customHeight="1">
      <c r="A39" s="315" t="s">
        <v>61</v>
      </c>
      <c r="B39" s="49" t="s">
        <v>151</v>
      </c>
      <c r="C39" s="64"/>
      <c r="D39" s="108">
        <v>0.35</v>
      </c>
      <c r="E39" s="106" t="s">
        <v>641</v>
      </c>
      <c r="F39" s="61">
        <v>0.65</v>
      </c>
      <c r="G39" s="106" t="s">
        <v>642</v>
      </c>
      <c r="H39" s="74">
        <v>0.5</v>
      </c>
      <c r="I39" s="106" t="s">
        <v>643</v>
      </c>
      <c r="J39" s="118">
        <f>(D39+F39)*H39</f>
        <v>0.5</v>
      </c>
      <c r="K39" s="53"/>
      <c r="L39" s="117"/>
      <c r="M39" s="315"/>
      <c r="N39" s="1086"/>
      <c r="O39" s="1088"/>
      <c r="P39" s="1088"/>
      <c r="Q39" s="1088"/>
      <c r="R39" s="59"/>
    </row>
    <row r="40" spans="1:18" ht="24.95" customHeight="1">
      <c r="A40" s="315"/>
      <c r="B40" s="49"/>
      <c r="C40" s="49"/>
      <c r="D40" s="108">
        <f>J39</f>
        <v>0.5</v>
      </c>
      <c r="E40" s="106" t="s">
        <v>447</v>
      </c>
      <c r="F40" s="61">
        <v>0.5</v>
      </c>
      <c r="G40" s="106" t="s">
        <v>447</v>
      </c>
      <c r="H40" s="74">
        <v>21.8</v>
      </c>
      <c r="I40" s="106" t="s">
        <v>446</v>
      </c>
      <c r="J40" s="80">
        <f>D40*F40*H40</f>
        <v>5.45</v>
      </c>
      <c r="K40" s="53"/>
      <c r="L40" s="119"/>
      <c r="M40" s="315"/>
      <c r="N40" s="318"/>
      <c r="O40" s="320"/>
      <c r="P40" s="320"/>
      <c r="Q40" s="320"/>
      <c r="R40" s="59"/>
    </row>
    <row r="41" spans="1:18" ht="24.95" customHeight="1">
      <c r="A41" s="315"/>
      <c r="B41" s="49"/>
      <c r="C41" s="64"/>
      <c r="D41" s="107"/>
      <c r="E41" s="106"/>
      <c r="F41" s="61"/>
      <c r="G41" s="74"/>
      <c r="H41" s="74"/>
      <c r="I41" s="106"/>
      <c r="J41" s="118"/>
      <c r="K41" s="53"/>
      <c r="L41" s="119">
        <f>ROUNDUP(J40,1)</f>
        <v>5.5</v>
      </c>
      <c r="M41" s="109" t="s">
        <v>532</v>
      </c>
      <c r="N41" s="58"/>
      <c r="O41" s="314"/>
      <c r="P41" s="314"/>
      <c r="Q41" s="314"/>
      <c r="R41" s="59"/>
    </row>
    <row r="42" spans="1:18" ht="24.95" customHeight="1">
      <c r="A42" s="315"/>
      <c r="B42" s="62"/>
      <c r="C42" s="64"/>
      <c r="D42" s="108"/>
      <c r="E42" s="106"/>
      <c r="F42" s="61"/>
      <c r="G42" s="106"/>
      <c r="H42" s="74"/>
      <c r="I42" s="106"/>
      <c r="J42" s="128"/>
      <c r="K42" s="53"/>
      <c r="L42" s="119"/>
      <c r="M42" s="315"/>
      <c r="N42" s="58"/>
      <c r="O42" s="314"/>
      <c r="P42" s="314"/>
      <c r="Q42" s="314"/>
      <c r="R42" s="59"/>
    </row>
    <row r="43" spans="1:18" ht="24.95" customHeight="1">
      <c r="A43" s="315"/>
      <c r="B43" s="315"/>
      <c r="C43" s="66"/>
      <c r="D43" s="108"/>
      <c r="E43" s="106"/>
      <c r="F43" s="61"/>
      <c r="G43" s="106"/>
      <c r="H43" s="74"/>
      <c r="I43" s="106"/>
      <c r="J43" s="128"/>
      <c r="K43" s="53"/>
      <c r="L43" s="119"/>
      <c r="M43" s="315"/>
      <c r="N43" s="317"/>
      <c r="O43" s="314"/>
      <c r="P43" s="314"/>
      <c r="Q43" s="314"/>
      <c r="R43" s="59"/>
    </row>
    <row r="44" spans="1:18" ht="24.95" customHeight="1">
      <c r="A44" s="315"/>
      <c r="B44" s="315"/>
      <c r="C44" s="50"/>
      <c r="D44" s="61"/>
      <c r="E44" s="74"/>
      <c r="F44" s="61"/>
      <c r="G44" s="74"/>
      <c r="H44" s="61"/>
      <c r="I44" s="106"/>
      <c r="J44" s="127"/>
      <c r="K44" s="53"/>
      <c r="L44" s="119"/>
      <c r="M44" s="109"/>
      <c r="N44" s="317"/>
      <c r="O44" s="314"/>
      <c r="P44" s="314"/>
      <c r="Q44" s="314"/>
      <c r="R44" s="59"/>
    </row>
    <row r="45" spans="1:18" ht="24.95" customHeight="1">
      <c r="A45" s="315"/>
      <c r="B45" s="315" t="s">
        <v>152</v>
      </c>
      <c r="C45" s="50"/>
      <c r="D45" s="61">
        <v>0.25</v>
      </c>
      <c r="E45" s="74" t="s">
        <v>83</v>
      </c>
      <c r="F45" s="61">
        <v>0.06</v>
      </c>
      <c r="G45" s="74" t="s">
        <v>83</v>
      </c>
      <c r="H45" s="61">
        <v>21.8</v>
      </c>
      <c r="I45" s="106" t="s">
        <v>644</v>
      </c>
      <c r="J45" s="128">
        <f>D45*F45*H45</f>
        <v>0.32700000000000001</v>
      </c>
      <c r="K45" s="53"/>
      <c r="L45" s="119">
        <f>ROUNDUP(J45,1)</f>
        <v>0.4</v>
      </c>
      <c r="M45" s="109" t="s">
        <v>149</v>
      </c>
      <c r="N45" s="317"/>
      <c r="O45" s="314"/>
      <c r="P45" s="314"/>
      <c r="Q45" s="314"/>
      <c r="R45" s="59"/>
    </row>
    <row r="46" spans="1:18" ht="24.95" customHeight="1">
      <c r="A46" s="315"/>
      <c r="B46" s="315"/>
      <c r="C46" s="50"/>
      <c r="D46" s="95"/>
      <c r="E46" s="106"/>
      <c r="F46" s="61"/>
      <c r="G46" s="106"/>
      <c r="H46" s="74"/>
      <c r="I46" s="106"/>
      <c r="J46" s="128"/>
      <c r="K46" s="76"/>
      <c r="L46" s="119"/>
      <c r="M46" s="109"/>
      <c r="N46" s="322"/>
      <c r="O46" s="1089"/>
      <c r="P46" s="1089"/>
      <c r="Q46" s="70"/>
      <c r="R46" s="71"/>
    </row>
    <row r="47" spans="1:18" ht="24.95" customHeight="1">
      <c r="A47" s="315"/>
      <c r="B47" s="315" t="s">
        <v>76</v>
      </c>
      <c r="C47" s="50"/>
      <c r="D47" s="95">
        <v>0.15</v>
      </c>
      <c r="E47" s="74" t="s">
        <v>83</v>
      </c>
      <c r="F47" s="61">
        <v>0.56200000000000006</v>
      </c>
      <c r="G47" s="74" t="s">
        <v>83</v>
      </c>
      <c r="H47" s="99">
        <v>21.8</v>
      </c>
      <c r="I47" s="106" t="s">
        <v>644</v>
      </c>
      <c r="J47" s="128">
        <f>D47*F47*H47</f>
        <v>1.8377400000000002</v>
      </c>
      <c r="K47" s="52"/>
      <c r="L47" s="119">
        <f>ROUNDUP(J47,1)</f>
        <v>1.9000000000000001</v>
      </c>
      <c r="M47" s="109" t="s">
        <v>149</v>
      </c>
      <c r="N47" s="1090"/>
      <c r="O47" s="1089"/>
      <c r="P47" s="70"/>
      <c r="Q47" s="70"/>
      <c r="R47" s="71"/>
    </row>
    <row r="48" spans="1:18" ht="24.95" customHeight="1">
      <c r="A48" s="315"/>
      <c r="B48" s="315"/>
      <c r="C48" s="50"/>
      <c r="D48" s="95"/>
      <c r="E48" s="106"/>
      <c r="F48" s="61"/>
      <c r="G48" s="106"/>
      <c r="H48" s="99"/>
      <c r="I48" s="106"/>
      <c r="J48" s="128"/>
      <c r="K48" s="52"/>
      <c r="L48" s="119"/>
      <c r="M48" s="315"/>
      <c r="N48" s="322"/>
      <c r="O48" s="321"/>
      <c r="P48" s="70"/>
      <c r="Q48" s="70"/>
      <c r="R48" s="71"/>
    </row>
    <row r="49" spans="1:18" ht="24.95" customHeight="1">
      <c r="A49" s="315"/>
      <c r="B49" s="315" t="s">
        <v>160</v>
      </c>
      <c r="C49" s="50" t="s">
        <v>645</v>
      </c>
      <c r="D49" s="95">
        <v>21.8</v>
      </c>
      <c r="E49" s="74" t="s">
        <v>83</v>
      </c>
      <c r="F49" s="78">
        <v>3</v>
      </c>
      <c r="G49" s="74" t="s">
        <v>83</v>
      </c>
      <c r="H49" s="74">
        <v>0.995</v>
      </c>
      <c r="I49" s="106" t="s">
        <v>644</v>
      </c>
      <c r="J49" s="128">
        <f>D49*F49*H49</f>
        <v>65.073000000000008</v>
      </c>
      <c r="K49" s="52"/>
      <c r="L49" s="119"/>
      <c r="M49" s="315"/>
      <c r="N49" s="322"/>
      <c r="O49" s="321"/>
      <c r="P49" s="70"/>
      <c r="Q49" s="70"/>
      <c r="R49" s="71"/>
    </row>
    <row r="50" spans="1:18" ht="24.95" customHeight="1">
      <c r="A50" s="315"/>
      <c r="B50" s="315"/>
      <c r="C50" s="50" t="s">
        <v>646</v>
      </c>
      <c r="D50" s="95">
        <v>21.8</v>
      </c>
      <c r="E50" s="106" t="s">
        <v>647</v>
      </c>
      <c r="F50" s="107">
        <v>0.2</v>
      </c>
      <c r="G50" s="106" t="s">
        <v>648</v>
      </c>
      <c r="H50" s="76">
        <v>4</v>
      </c>
      <c r="I50" s="106" t="s">
        <v>644</v>
      </c>
      <c r="J50" s="371">
        <f>D50/F50+H50</f>
        <v>113</v>
      </c>
      <c r="K50" s="52"/>
      <c r="L50" s="119"/>
      <c r="M50" s="315"/>
      <c r="N50" s="322"/>
      <c r="O50" s="321"/>
      <c r="P50" s="70"/>
      <c r="Q50" s="70"/>
      <c r="R50" s="71"/>
    </row>
    <row r="51" spans="1:18" ht="24.95" customHeight="1">
      <c r="A51" s="315"/>
      <c r="B51" s="315"/>
      <c r="C51" s="50"/>
      <c r="D51" s="117">
        <v>113</v>
      </c>
      <c r="E51" s="74" t="s">
        <v>83</v>
      </c>
      <c r="F51" s="107">
        <v>0.56200000000000006</v>
      </c>
      <c r="G51" s="74" t="s">
        <v>83</v>
      </c>
      <c r="H51" s="99">
        <v>0.56000000000000005</v>
      </c>
      <c r="I51" s="106" t="s">
        <v>644</v>
      </c>
      <c r="J51" s="128">
        <f>D51*F51*H51</f>
        <v>35.56336000000001</v>
      </c>
      <c r="K51" s="52"/>
      <c r="L51" s="119"/>
      <c r="M51" s="315"/>
      <c r="N51" s="322"/>
      <c r="O51" s="321"/>
      <c r="P51" s="70"/>
      <c r="Q51" s="70"/>
      <c r="R51" s="71"/>
    </row>
    <row r="52" spans="1:18" ht="24.95" customHeight="1">
      <c r="A52" s="315"/>
      <c r="B52" s="315"/>
      <c r="C52" s="50"/>
      <c r="D52" s="372">
        <f>J49</f>
        <v>65.073000000000008</v>
      </c>
      <c r="E52" s="106" t="s">
        <v>648</v>
      </c>
      <c r="F52" s="107">
        <f>J51</f>
        <v>35.56336000000001</v>
      </c>
      <c r="G52" s="74" t="s">
        <v>83</v>
      </c>
      <c r="H52" s="99">
        <v>1.04</v>
      </c>
      <c r="I52" s="106" t="s">
        <v>644</v>
      </c>
      <c r="J52" s="128">
        <f>(D52+F52)*H52</f>
        <v>104.66181440000003</v>
      </c>
      <c r="K52" s="52"/>
      <c r="L52" s="119">
        <f>ROUNDUP(J52,1)</f>
        <v>104.69999999999999</v>
      </c>
      <c r="M52" s="315" t="s">
        <v>649</v>
      </c>
      <c r="N52" s="322"/>
      <c r="O52" s="321"/>
      <c r="P52" s="70"/>
      <c r="Q52" s="70"/>
      <c r="R52" s="71"/>
    </row>
    <row r="53" spans="1:18" ht="24.95" customHeight="1">
      <c r="A53" s="315"/>
      <c r="B53" s="315"/>
      <c r="C53" s="50"/>
      <c r="D53" s="95"/>
      <c r="E53" s="106"/>
      <c r="F53" s="61"/>
      <c r="G53" s="106"/>
      <c r="H53" s="99"/>
      <c r="I53" s="106"/>
      <c r="J53" s="128"/>
      <c r="K53" s="52"/>
      <c r="L53" s="119">
        <f>ROUNDUP(L52/1000,1)</f>
        <v>0.2</v>
      </c>
      <c r="M53" s="315" t="s">
        <v>535</v>
      </c>
      <c r="N53" s="322"/>
      <c r="O53" s="321"/>
      <c r="P53" s="70"/>
      <c r="Q53" s="70"/>
      <c r="R53" s="71"/>
    </row>
    <row r="54" spans="1:18" ht="24.95" customHeight="1">
      <c r="A54" s="315"/>
      <c r="B54" s="315"/>
      <c r="C54" s="50"/>
      <c r="D54" s="95"/>
      <c r="E54" s="106"/>
      <c r="F54" s="61"/>
      <c r="G54" s="106"/>
      <c r="H54" s="99"/>
      <c r="I54" s="106"/>
      <c r="J54" s="128"/>
      <c r="K54" s="52"/>
      <c r="L54" s="119"/>
      <c r="M54" s="315"/>
      <c r="N54" s="322"/>
      <c r="O54" s="321"/>
      <c r="P54" s="70"/>
      <c r="Q54" s="70"/>
      <c r="R54" s="71"/>
    </row>
    <row r="55" spans="1:18" ht="24.95" customHeight="1">
      <c r="A55" s="50"/>
      <c r="B55" s="49" t="s">
        <v>70</v>
      </c>
      <c r="C55" s="64"/>
      <c r="D55" s="253">
        <v>0.59199999999999997</v>
      </c>
      <c r="E55" s="74" t="s">
        <v>83</v>
      </c>
      <c r="F55" s="67">
        <v>21.8</v>
      </c>
      <c r="G55" s="106"/>
      <c r="H55" s="131"/>
      <c r="I55" s="106" t="s">
        <v>644</v>
      </c>
      <c r="J55" s="128">
        <f>D55*F55</f>
        <v>12.9056</v>
      </c>
      <c r="K55" s="52"/>
      <c r="L55" s="54">
        <f>ROUNDUP(J55,1)</f>
        <v>13</v>
      </c>
      <c r="M55" s="315" t="s">
        <v>85</v>
      </c>
      <c r="N55" s="322"/>
      <c r="O55" s="70"/>
      <c r="P55" s="70"/>
      <c r="Q55" s="70"/>
      <c r="R55" s="71"/>
    </row>
    <row r="56" spans="1:18" ht="24.95" customHeight="1">
      <c r="A56" s="315"/>
      <c r="B56" s="315"/>
      <c r="C56" s="50"/>
      <c r="D56" s="97"/>
      <c r="E56" s="106"/>
      <c r="F56" s="97"/>
      <c r="G56" s="106"/>
      <c r="H56" s="99"/>
      <c r="I56" s="106"/>
      <c r="J56" s="128"/>
      <c r="K56" s="52"/>
      <c r="L56" s="54"/>
      <c r="M56" s="57"/>
      <c r="N56" s="69"/>
      <c r="O56" s="70"/>
      <c r="P56" s="70"/>
      <c r="Q56" s="70"/>
      <c r="R56" s="71"/>
    </row>
    <row r="57" spans="1:18" ht="24.95" customHeight="1">
      <c r="A57" s="315"/>
      <c r="B57" s="315"/>
      <c r="C57" s="315"/>
      <c r="D57" s="97"/>
      <c r="E57" s="106"/>
      <c r="F57" s="97"/>
      <c r="G57" s="106"/>
      <c r="H57" s="99"/>
      <c r="I57" s="106"/>
      <c r="J57" s="68"/>
      <c r="K57" s="52"/>
      <c r="L57" s="54"/>
      <c r="M57" s="109"/>
      <c r="N57" s="69"/>
      <c r="O57" s="70"/>
      <c r="P57" s="70"/>
      <c r="Q57" s="70"/>
      <c r="R57" s="71"/>
    </row>
    <row r="58" spans="1:18" ht="24.95" customHeight="1">
      <c r="A58" s="315"/>
      <c r="B58" s="315" t="s">
        <v>650</v>
      </c>
      <c r="C58" s="315"/>
      <c r="D58" s="97">
        <f>L45</f>
        <v>0.4</v>
      </c>
      <c r="E58" s="106" t="s">
        <v>648</v>
      </c>
      <c r="F58" s="97">
        <f>L47</f>
        <v>1.9000000000000001</v>
      </c>
      <c r="G58" s="106"/>
      <c r="H58" s="99"/>
      <c r="I58" s="373" t="s">
        <v>651</v>
      </c>
      <c r="J58" s="68">
        <f>D58+F58</f>
        <v>2.3000000000000003</v>
      </c>
      <c r="K58" s="52"/>
      <c r="L58" s="54">
        <f>ROUNDUP(J58,1)</f>
        <v>2.2999999999999998</v>
      </c>
      <c r="M58" s="109" t="s">
        <v>149</v>
      </c>
      <c r="N58" s="69"/>
      <c r="O58" s="70"/>
      <c r="P58" s="70"/>
      <c r="Q58" s="70"/>
      <c r="R58" s="71"/>
    </row>
    <row r="59" spans="1:18" ht="24.95" customHeight="1">
      <c r="A59" s="315"/>
      <c r="B59" s="315"/>
      <c r="C59" s="315"/>
      <c r="D59" s="95"/>
      <c r="E59" s="106"/>
      <c r="F59" s="97"/>
      <c r="G59" s="106"/>
      <c r="H59" s="99"/>
      <c r="I59" s="106"/>
      <c r="J59" s="68"/>
      <c r="K59" s="52"/>
      <c r="L59" s="54"/>
      <c r="M59" s="109"/>
      <c r="N59" s="69"/>
      <c r="O59" s="70"/>
      <c r="P59" s="70"/>
      <c r="Q59" s="70"/>
      <c r="R59" s="71"/>
    </row>
    <row r="60" spans="1:18" ht="24.95" customHeight="1">
      <c r="A60" s="315"/>
      <c r="B60" s="315" t="s">
        <v>67</v>
      </c>
      <c r="C60" s="50"/>
      <c r="D60" s="97">
        <f>L41</f>
        <v>5.5</v>
      </c>
      <c r="E60" s="106" t="s">
        <v>652</v>
      </c>
      <c r="F60" s="97">
        <f>L58</f>
        <v>2.2999999999999998</v>
      </c>
      <c r="G60" s="106"/>
      <c r="H60" s="99"/>
      <c r="I60" s="373" t="s">
        <v>651</v>
      </c>
      <c r="J60" s="68">
        <f>D60-F60</f>
        <v>3.2</v>
      </c>
      <c r="K60" s="52"/>
      <c r="L60" s="54">
        <f>ROUNDUP(J60,1)</f>
        <v>3.2</v>
      </c>
      <c r="M60" s="109" t="s">
        <v>149</v>
      </c>
      <c r="N60" s="69"/>
      <c r="O60" s="70"/>
      <c r="P60" s="70"/>
      <c r="Q60" s="70"/>
      <c r="R60" s="71"/>
    </row>
    <row r="61" spans="1:18" ht="24.95" customHeight="1">
      <c r="A61" s="315"/>
      <c r="B61" s="315"/>
      <c r="C61" s="50"/>
      <c r="D61" s="97"/>
      <c r="E61" s="106"/>
      <c r="F61" s="97"/>
      <c r="G61" s="106"/>
      <c r="H61" s="99"/>
      <c r="I61" s="106"/>
      <c r="J61" s="68"/>
      <c r="K61" s="52"/>
      <c r="L61" s="63"/>
      <c r="M61" s="315"/>
      <c r="N61" s="69"/>
      <c r="O61" s="70"/>
      <c r="P61" s="70"/>
      <c r="Q61" s="70"/>
      <c r="R61" s="71"/>
    </row>
    <row r="62" spans="1:18" ht="24.95" customHeight="1">
      <c r="A62" s="315"/>
      <c r="B62" s="315"/>
      <c r="C62" s="50"/>
      <c r="D62" s="95"/>
      <c r="E62" s="106"/>
      <c r="F62" s="97"/>
      <c r="G62" s="106"/>
      <c r="H62" s="99"/>
      <c r="I62" s="106"/>
      <c r="J62" s="165"/>
      <c r="K62" s="76"/>
      <c r="L62" s="63"/>
      <c r="M62" s="164"/>
      <c r="N62" s="324"/>
      <c r="O62" s="70"/>
      <c r="P62" s="70"/>
      <c r="Q62" s="70"/>
      <c r="R62" s="71"/>
    </row>
    <row r="63" spans="1:18" ht="24.95" customHeight="1">
      <c r="A63" s="315"/>
      <c r="B63" s="315"/>
      <c r="C63" s="50"/>
      <c r="D63" s="95"/>
      <c r="E63" s="106"/>
      <c r="F63" s="97"/>
      <c r="G63" s="106"/>
      <c r="H63" s="99"/>
      <c r="I63" s="106"/>
      <c r="J63" s="165"/>
      <c r="K63" s="76"/>
      <c r="L63" s="63"/>
      <c r="M63" s="164"/>
      <c r="N63" s="324"/>
      <c r="O63" s="70"/>
      <c r="P63" s="70"/>
      <c r="Q63" s="70"/>
      <c r="R63" s="71"/>
    </row>
    <row r="64" spans="1:18" ht="24.95" customHeight="1">
      <c r="A64" s="315"/>
      <c r="B64" s="315"/>
      <c r="C64" s="50"/>
      <c r="D64" s="95"/>
      <c r="E64" s="106"/>
      <c r="F64" s="97"/>
      <c r="G64" s="106"/>
      <c r="H64" s="99"/>
      <c r="I64" s="106"/>
      <c r="J64" s="165"/>
      <c r="K64" s="76"/>
      <c r="L64" s="63"/>
      <c r="M64" s="164"/>
      <c r="N64" s="322"/>
      <c r="O64" s="70"/>
      <c r="P64" s="70"/>
      <c r="Q64" s="70"/>
      <c r="R64" s="71"/>
    </row>
    <row r="65" spans="1:18" ht="24.75" customHeight="1">
      <c r="A65" s="315"/>
      <c r="B65" s="315"/>
      <c r="C65" s="50"/>
      <c r="D65" s="97"/>
      <c r="E65" s="106"/>
      <c r="F65" s="97"/>
      <c r="G65" s="106"/>
      <c r="H65" s="99"/>
      <c r="I65" s="106"/>
      <c r="J65" s="80"/>
      <c r="K65" s="76"/>
      <c r="L65" s="63"/>
      <c r="M65" s="109"/>
      <c r="N65" s="324"/>
      <c r="O65" s="1091"/>
      <c r="P65" s="1091"/>
      <c r="Q65" s="70"/>
      <c r="R65" s="71"/>
    </row>
    <row r="66" spans="1:18" ht="24.95" customHeight="1">
      <c r="A66" s="315"/>
      <c r="B66" s="315"/>
      <c r="C66" s="50"/>
      <c r="D66" s="97"/>
      <c r="E66" s="106"/>
      <c r="F66" s="97"/>
      <c r="G66" s="106"/>
      <c r="H66" s="99"/>
      <c r="I66" s="106"/>
      <c r="J66" s="80"/>
      <c r="K66" s="52"/>
      <c r="L66" s="52"/>
      <c r="M66" s="57"/>
      <c r="N66" s="125"/>
      <c r="O66" s="321"/>
      <c r="P66" s="70"/>
      <c r="Q66" s="70"/>
      <c r="R66" s="71"/>
    </row>
    <row r="67" spans="1:18" ht="24.95" customHeight="1">
      <c r="A67" s="315"/>
      <c r="B67" s="315"/>
      <c r="C67" s="50"/>
      <c r="D67" s="97"/>
      <c r="E67" s="96"/>
      <c r="F67" s="78"/>
      <c r="G67" s="96"/>
      <c r="H67" s="99"/>
      <c r="I67" s="98"/>
      <c r="J67" s="68"/>
      <c r="K67" s="52"/>
      <c r="L67" s="67"/>
      <c r="M67" s="164"/>
      <c r="N67" s="152"/>
      <c r="O67" s="152"/>
      <c r="P67" s="153"/>
      <c r="Q67" s="153"/>
      <c r="R67" s="154"/>
    </row>
    <row r="68" spans="1:18" ht="24.95" customHeight="1">
      <c r="A68" s="1049" t="str">
        <f>A35</f>
        <v xml:space="preserve">数　　　　量　　　　計　　　算　　　表　　　　　　　　展示棟改修工事 </v>
      </c>
      <c r="B68" s="1050"/>
      <c r="C68" s="1050"/>
      <c r="D68" s="1050"/>
      <c r="E68" s="1050"/>
      <c r="F68" s="1050"/>
      <c r="G68" s="1050"/>
      <c r="H68" s="1050"/>
      <c r="I68" s="1050"/>
      <c r="J68" s="1050"/>
      <c r="K68" s="1050"/>
      <c r="L68" s="1050"/>
      <c r="M68" s="1050"/>
      <c r="N68" s="1050"/>
      <c r="O68" s="1050"/>
      <c r="P68" s="1050"/>
      <c r="Q68" s="1050"/>
      <c r="R68" s="1051"/>
    </row>
    <row r="69" spans="1:18" ht="24.95" customHeight="1">
      <c r="A69" s="1052"/>
      <c r="B69" s="1053"/>
      <c r="C69" s="1053"/>
      <c r="D69" s="1053"/>
      <c r="E69" s="1053"/>
      <c r="F69" s="1053"/>
      <c r="G69" s="1053"/>
      <c r="H69" s="1053"/>
      <c r="I69" s="1053"/>
      <c r="J69" s="1053"/>
      <c r="K69" s="1053"/>
      <c r="L69" s="1053"/>
      <c r="M69" s="1053"/>
      <c r="N69" s="1053"/>
      <c r="O69" s="1053"/>
      <c r="P69" s="1053"/>
      <c r="Q69" s="1053"/>
      <c r="R69" s="1054"/>
    </row>
    <row r="70" spans="1:18" ht="24.95" customHeight="1">
      <c r="A70" s="1055"/>
      <c r="B70" s="1056"/>
      <c r="C70" s="1056"/>
      <c r="D70" s="1056"/>
      <c r="E70" s="1056"/>
      <c r="F70" s="1056"/>
      <c r="G70" s="1056"/>
      <c r="H70" s="1056"/>
      <c r="I70" s="1056"/>
      <c r="J70" s="1056"/>
      <c r="K70" s="1056"/>
      <c r="L70" s="1056"/>
      <c r="M70" s="1056"/>
      <c r="N70" s="1056"/>
      <c r="O70" s="1056"/>
      <c r="P70" s="1056"/>
      <c r="Q70" s="1056"/>
      <c r="R70" s="1057"/>
    </row>
    <row r="71" spans="1:18" ht="24.95" customHeight="1">
      <c r="A71" s="315" t="s">
        <v>52</v>
      </c>
      <c r="B71" s="1083" t="s">
        <v>53</v>
      </c>
      <c r="C71" s="1084"/>
      <c r="D71" s="1083" t="s">
        <v>54</v>
      </c>
      <c r="E71" s="1085"/>
      <c r="F71" s="1085"/>
      <c r="G71" s="1085"/>
      <c r="H71" s="1085"/>
      <c r="I71" s="1085"/>
      <c r="J71" s="1085"/>
      <c r="K71" s="1084"/>
      <c r="L71" s="315" t="s">
        <v>55</v>
      </c>
      <c r="M71" s="315" t="s">
        <v>56</v>
      </c>
      <c r="N71" s="1083" t="s">
        <v>57</v>
      </c>
      <c r="O71" s="1085"/>
      <c r="P71" s="1085"/>
      <c r="Q71" s="1085"/>
      <c r="R71" s="1084"/>
    </row>
    <row r="72" spans="1:18" ht="24.95" customHeight="1">
      <c r="A72" s="315" t="s">
        <v>194</v>
      </c>
      <c r="B72" s="315"/>
      <c r="C72" s="129"/>
      <c r="D72" s="268">
        <v>5.226</v>
      </c>
      <c r="E72" s="74" t="s">
        <v>83</v>
      </c>
      <c r="F72" s="268">
        <v>1.141</v>
      </c>
      <c r="G72" s="74" t="s">
        <v>83</v>
      </c>
      <c r="H72" s="269">
        <v>6.83</v>
      </c>
      <c r="I72" s="315" t="s">
        <v>653</v>
      </c>
      <c r="J72" s="80">
        <f>D72*F72*H72</f>
        <v>40.72637478</v>
      </c>
      <c r="K72" s="53"/>
      <c r="L72" s="95">
        <f>ROUNDUP(J72,1)</f>
        <v>40.800000000000004</v>
      </c>
      <c r="M72" s="315" t="s">
        <v>85</v>
      </c>
      <c r="N72" s="318"/>
      <c r="O72" s="314"/>
      <c r="P72" s="314"/>
      <c r="Q72" s="314"/>
      <c r="R72" s="59"/>
    </row>
    <row r="73" spans="1:18" ht="24.95" customHeight="1">
      <c r="A73" s="315"/>
      <c r="B73" s="49"/>
      <c r="C73" s="62"/>
      <c r="D73" s="108"/>
      <c r="E73" s="74"/>
      <c r="F73" s="61"/>
      <c r="G73" s="74"/>
      <c r="H73" s="74"/>
      <c r="I73" s="315"/>
      <c r="J73" s="80"/>
      <c r="K73" s="53"/>
      <c r="L73" s="95"/>
      <c r="M73" s="100"/>
      <c r="N73" s="318"/>
      <c r="O73" s="314"/>
      <c r="P73" s="314"/>
      <c r="Q73" s="314"/>
      <c r="R73" s="59"/>
    </row>
    <row r="74" spans="1:18" ht="24.95" customHeight="1">
      <c r="A74" s="315"/>
      <c r="B74" s="49" t="s">
        <v>654</v>
      </c>
      <c r="C74" s="49"/>
      <c r="D74" s="108">
        <v>6.83</v>
      </c>
      <c r="E74" s="74" t="s">
        <v>83</v>
      </c>
      <c r="F74" s="61">
        <v>2</v>
      </c>
      <c r="G74" s="106"/>
      <c r="H74" s="74"/>
      <c r="I74" s="315" t="s">
        <v>651</v>
      </c>
      <c r="J74" s="80">
        <f>D74*F74</f>
        <v>13.66</v>
      </c>
      <c r="K74" s="53"/>
      <c r="L74" s="95">
        <f>ROUNDUP(J74,1)</f>
        <v>13.7</v>
      </c>
      <c r="M74" s="315" t="s">
        <v>541</v>
      </c>
      <c r="N74" s="58"/>
      <c r="O74" s="314"/>
      <c r="P74" s="314"/>
      <c r="Q74" s="314"/>
      <c r="R74" s="59"/>
    </row>
    <row r="75" spans="1:18" ht="24.95" customHeight="1">
      <c r="A75" s="315"/>
      <c r="B75" s="49"/>
      <c r="C75" s="49"/>
      <c r="D75" s="107"/>
      <c r="E75" s="74"/>
      <c r="F75" s="61"/>
      <c r="G75" s="106"/>
      <c r="H75" s="74"/>
      <c r="I75" s="315"/>
      <c r="J75" s="80"/>
      <c r="K75" s="53"/>
      <c r="L75" s="117"/>
      <c r="M75" s="315"/>
      <c r="N75" s="58"/>
      <c r="O75" s="314"/>
      <c r="P75" s="314"/>
      <c r="Q75" s="314"/>
      <c r="R75" s="59"/>
    </row>
    <row r="76" spans="1:18" ht="24.95" customHeight="1">
      <c r="A76" s="315"/>
      <c r="B76" s="142"/>
      <c r="C76" s="142"/>
      <c r="D76" s="374"/>
      <c r="E76" s="375"/>
      <c r="F76" s="374"/>
      <c r="G76" s="375"/>
      <c r="H76" s="376"/>
      <c r="I76" s="375"/>
      <c r="J76" s="377"/>
      <c r="K76" s="143"/>
      <c r="L76" s="144"/>
      <c r="M76" s="145"/>
      <c r="N76" s="58"/>
      <c r="O76" s="314"/>
      <c r="P76" s="314"/>
      <c r="Q76" s="314"/>
      <c r="R76" s="59"/>
    </row>
    <row r="77" spans="1:18" ht="24.95" customHeight="1">
      <c r="A77" s="315" t="s">
        <v>169</v>
      </c>
      <c r="B77" s="49" t="s">
        <v>170</v>
      </c>
      <c r="C77" s="49">
        <v>120</v>
      </c>
      <c r="D77" s="108"/>
      <c r="E77" s="106"/>
      <c r="F77" s="61"/>
      <c r="G77" s="106"/>
      <c r="H77" s="74"/>
      <c r="I77" s="106"/>
      <c r="J77" s="80"/>
      <c r="K77" s="53"/>
      <c r="L77" s="95">
        <f>L74</f>
        <v>13.7</v>
      </c>
      <c r="M77" s="315" t="s">
        <v>541</v>
      </c>
      <c r="N77" s="58"/>
      <c r="O77" s="314"/>
      <c r="P77" s="314"/>
      <c r="Q77" s="314"/>
      <c r="R77" s="59"/>
    </row>
    <row r="78" spans="1:18" ht="24.95" customHeight="1">
      <c r="A78" s="315"/>
      <c r="B78" s="49" t="s">
        <v>655</v>
      </c>
      <c r="C78" s="49"/>
      <c r="D78" s="108">
        <v>3.9750000000000001</v>
      </c>
      <c r="E78" s="106" t="s">
        <v>83</v>
      </c>
      <c r="F78" s="78">
        <v>2</v>
      </c>
      <c r="G78" s="74"/>
      <c r="H78" s="74"/>
      <c r="I78" s="106" t="s">
        <v>84</v>
      </c>
      <c r="J78" s="80">
        <f>D78*F78</f>
        <v>7.95</v>
      </c>
      <c r="K78" s="53"/>
      <c r="L78" s="95">
        <f>ROUNDUP(J78,1)</f>
        <v>8</v>
      </c>
      <c r="M78" s="315" t="s">
        <v>541</v>
      </c>
      <c r="N78" s="318"/>
      <c r="O78" s="320"/>
      <c r="P78" s="320"/>
      <c r="Q78" s="320"/>
      <c r="R78" s="59"/>
    </row>
    <row r="79" spans="1:18" ht="24.95" customHeight="1">
      <c r="A79" s="315"/>
      <c r="B79" s="49"/>
      <c r="C79" s="64"/>
      <c r="D79" s="107"/>
      <c r="E79" s="106"/>
      <c r="F79" s="78"/>
      <c r="G79" s="74"/>
      <c r="H79" s="74"/>
      <c r="I79" s="106" t="s">
        <v>84</v>
      </c>
      <c r="J79" s="80"/>
      <c r="K79" s="53"/>
      <c r="L79" s="119"/>
      <c r="M79" s="315"/>
      <c r="N79" s="58"/>
      <c r="O79" s="314"/>
      <c r="P79" s="314"/>
      <c r="Q79" s="314"/>
      <c r="R79" s="59"/>
    </row>
    <row r="80" spans="1:18" ht="24.95" customHeight="1">
      <c r="A80" s="315"/>
      <c r="B80" s="49" t="s">
        <v>656</v>
      </c>
      <c r="C80" s="64" t="s">
        <v>657</v>
      </c>
      <c r="D80" s="108">
        <v>0.89500000000000002</v>
      </c>
      <c r="E80" s="106" t="s">
        <v>83</v>
      </c>
      <c r="F80" s="61">
        <v>1.097</v>
      </c>
      <c r="G80" s="106" t="s">
        <v>83</v>
      </c>
      <c r="H80" s="74">
        <v>1.8</v>
      </c>
      <c r="I80" s="106" t="s">
        <v>84</v>
      </c>
      <c r="J80" s="80">
        <f>D80*F80*H80</f>
        <v>1.7672669999999999</v>
      </c>
      <c r="K80" s="53"/>
      <c r="L80" s="119"/>
      <c r="M80" s="315"/>
      <c r="N80" s="58"/>
      <c r="O80" s="314"/>
      <c r="P80" s="314"/>
      <c r="Q80" s="314"/>
      <c r="R80" s="59"/>
    </row>
    <row r="81" spans="1:18" ht="24.95" customHeight="1">
      <c r="A81" s="315"/>
      <c r="B81" s="315"/>
      <c r="C81" s="64" t="s">
        <v>658</v>
      </c>
      <c r="D81" s="108">
        <v>0.47599999999999998</v>
      </c>
      <c r="E81" s="106" t="s">
        <v>83</v>
      </c>
      <c r="F81" s="61">
        <v>1.097</v>
      </c>
      <c r="G81" s="106" t="s">
        <v>83</v>
      </c>
      <c r="H81" s="74">
        <v>2.4</v>
      </c>
      <c r="I81" s="106" t="s">
        <v>84</v>
      </c>
      <c r="J81" s="80">
        <f>D81*F81*H81</f>
        <v>1.2532127999999998</v>
      </c>
      <c r="K81" s="53"/>
      <c r="L81" s="119"/>
      <c r="M81" s="315"/>
      <c r="N81" s="317" t="s">
        <v>659</v>
      </c>
      <c r="O81" s="314"/>
      <c r="P81" s="314"/>
      <c r="Q81" s="314"/>
      <c r="R81" s="59"/>
    </row>
    <row r="82" spans="1:18" ht="24.95" customHeight="1">
      <c r="A82" s="315"/>
      <c r="B82" s="315"/>
      <c r="C82" s="64"/>
      <c r="D82" s="108"/>
      <c r="E82" s="106"/>
      <c r="F82" s="61"/>
      <c r="G82" s="106"/>
      <c r="H82" s="74"/>
      <c r="I82" s="106"/>
      <c r="J82" s="80">
        <f>SUM(J80:J81)</f>
        <v>3.0204797999999995</v>
      </c>
      <c r="K82" s="53"/>
      <c r="L82" s="119">
        <f>ROUNDUP(J82,1)</f>
        <v>3.1</v>
      </c>
      <c r="M82" s="315" t="s">
        <v>85</v>
      </c>
      <c r="N82" s="317"/>
      <c r="O82" s="314"/>
      <c r="P82" s="314"/>
      <c r="Q82" s="314"/>
      <c r="R82" s="59"/>
    </row>
    <row r="83" spans="1:18" ht="24.95" customHeight="1">
      <c r="A83" s="315"/>
      <c r="B83" s="315"/>
      <c r="C83" s="66"/>
      <c r="D83" s="108"/>
      <c r="E83" s="106"/>
      <c r="F83" s="97"/>
      <c r="G83" s="106"/>
      <c r="H83" s="78"/>
      <c r="I83" s="106"/>
      <c r="J83" s="80"/>
      <c r="K83" s="53"/>
      <c r="L83" s="119"/>
      <c r="M83" s="315"/>
      <c r="N83" s="317"/>
      <c r="O83" s="314"/>
      <c r="P83" s="314"/>
      <c r="Q83" s="314"/>
      <c r="R83" s="59"/>
    </row>
    <row r="84" spans="1:18" ht="24.95" customHeight="1">
      <c r="A84" s="315" t="s">
        <v>180</v>
      </c>
      <c r="B84" s="315" t="s">
        <v>126</v>
      </c>
      <c r="C84" s="50" t="s">
        <v>306</v>
      </c>
      <c r="D84" s="61">
        <v>6.5</v>
      </c>
      <c r="E84" s="106" t="s">
        <v>83</v>
      </c>
      <c r="F84" s="61">
        <v>3.33</v>
      </c>
      <c r="G84" s="106" t="s">
        <v>660</v>
      </c>
      <c r="H84" s="61">
        <f>O84</f>
        <v>2.4</v>
      </c>
      <c r="I84" s="106" t="s">
        <v>84</v>
      </c>
      <c r="J84" s="127">
        <f>D84*F84-H84</f>
        <v>19.245000000000001</v>
      </c>
      <c r="K84" s="53"/>
      <c r="L84" s="119"/>
      <c r="M84" s="315"/>
      <c r="N84" s="317" t="s">
        <v>661</v>
      </c>
      <c r="O84" s="314">
        <v>2.4</v>
      </c>
      <c r="P84" s="314"/>
      <c r="Q84" s="314"/>
      <c r="R84" s="59"/>
    </row>
    <row r="85" spans="1:18" ht="24.95" customHeight="1">
      <c r="A85" s="315"/>
      <c r="B85" s="315"/>
      <c r="C85" s="50"/>
      <c r="D85" s="61">
        <v>6.5</v>
      </c>
      <c r="E85" s="106" t="s">
        <v>83</v>
      </c>
      <c r="F85" s="61">
        <v>3.33</v>
      </c>
      <c r="G85" s="74"/>
      <c r="H85" s="61"/>
      <c r="I85" s="106" t="s">
        <v>84</v>
      </c>
      <c r="J85" s="127">
        <f>D85*F85</f>
        <v>21.645</v>
      </c>
      <c r="K85" s="53"/>
      <c r="L85" s="119"/>
      <c r="M85" s="315"/>
      <c r="N85" s="317"/>
      <c r="O85" s="314"/>
      <c r="P85" s="314"/>
      <c r="Q85" s="314"/>
      <c r="R85" s="59"/>
    </row>
    <row r="86" spans="1:18" ht="24.95" customHeight="1">
      <c r="A86" s="315"/>
      <c r="B86" s="315"/>
      <c r="C86" s="50"/>
      <c r="D86" s="95">
        <v>4.4400000000000004</v>
      </c>
      <c r="E86" s="106" t="s">
        <v>83</v>
      </c>
      <c r="F86" s="61">
        <v>3.33</v>
      </c>
      <c r="G86" s="106" t="s">
        <v>83</v>
      </c>
      <c r="H86" s="78">
        <v>2</v>
      </c>
      <c r="I86" s="106" t="s">
        <v>84</v>
      </c>
      <c r="J86" s="128">
        <f>D86*F86*H86</f>
        <v>29.570400000000003</v>
      </c>
      <c r="K86" s="76"/>
      <c r="L86" s="117"/>
      <c r="M86" s="315"/>
      <c r="N86" s="322"/>
      <c r="O86" s="1089"/>
      <c r="P86" s="1089"/>
      <c r="Q86" s="70"/>
      <c r="R86" s="71"/>
    </row>
    <row r="87" spans="1:18" ht="24.95" customHeight="1">
      <c r="A87" s="315"/>
      <c r="B87" s="315"/>
      <c r="C87" s="50" t="s">
        <v>662</v>
      </c>
      <c r="D87" s="95">
        <v>0.3</v>
      </c>
      <c r="E87" s="106" t="s">
        <v>83</v>
      </c>
      <c r="F87" s="61">
        <v>1.3</v>
      </c>
      <c r="G87" s="106"/>
      <c r="H87" s="99"/>
      <c r="I87" s="106" t="s">
        <v>84</v>
      </c>
      <c r="J87" s="128">
        <f>D87*F87</f>
        <v>0.39</v>
      </c>
      <c r="K87" s="52"/>
      <c r="L87" s="119"/>
      <c r="M87" s="315"/>
      <c r="N87" s="1090"/>
      <c r="O87" s="1089"/>
      <c r="P87" s="70"/>
      <c r="Q87" s="70"/>
      <c r="R87" s="71"/>
    </row>
    <row r="88" spans="1:18" ht="24.95" customHeight="1">
      <c r="A88" s="315"/>
      <c r="B88" s="315"/>
      <c r="C88" s="50" t="s">
        <v>655</v>
      </c>
      <c r="D88" s="107">
        <v>0.3</v>
      </c>
      <c r="E88" s="106" t="s">
        <v>83</v>
      </c>
      <c r="F88" s="61">
        <v>1.825</v>
      </c>
      <c r="G88" s="106" t="s">
        <v>83</v>
      </c>
      <c r="H88" s="78">
        <v>2</v>
      </c>
      <c r="I88" s="106" t="s">
        <v>84</v>
      </c>
      <c r="J88" s="128">
        <f>D88*F88*H88</f>
        <v>1.095</v>
      </c>
      <c r="K88" s="52"/>
      <c r="L88" s="119"/>
      <c r="M88" s="109"/>
      <c r="N88" s="322"/>
      <c r="O88" s="321"/>
      <c r="P88" s="70"/>
      <c r="Q88" s="70"/>
      <c r="R88" s="71"/>
    </row>
    <row r="89" spans="1:18" ht="24.95" customHeight="1">
      <c r="A89" s="315"/>
      <c r="B89" s="315"/>
      <c r="C89" s="50" t="s">
        <v>663</v>
      </c>
      <c r="D89" s="95">
        <v>0.3</v>
      </c>
      <c r="E89" s="106" t="s">
        <v>83</v>
      </c>
      <c r="F89" s="61">
        <v>0.91</v>
      </c>
      <c r="G89" s="106" t="s">
        <v>83</v>
      </c>
      <c r="H89" s="78">
        <v>6</v>
      </c>
      <c r="I89" s="106" t="s">
        <v>84</v>
      </c>
      <c r="J89" s="128">
        <f>D89*F89*H89</f>
        <v>1.6380000000000001</v>
      </c>
      <c r="K89" s="52"/>
      <c r="L89" s="119"/>
      <c r="M89" s="315"/>
      <c r="N89" s="322"/>
      <c r="O89" s="321"/>
      <c r="P89" s="70"/>
      <c r="Q89" s="70"/>
      <c r="R89" s="71"/>
    </row>
    <row r="90" spans="1:18" ht="24.95" customHeight="1">
      <c r="A90" s="50"/>
      <c r="B90" s="315"/>
      <c r="C90" s="64" t="s">
        <v>655</v>
      </c>
      <c r="D90" s="67">
        <v>0.3</v>
      </c>
      <c r="E90" s="106" t="s">
        <v>83</v>
      </c>
      <c r="F90" s="67">
        <v>0.41</v>
      </c>
      <c r="G90" s="106" t="s">
        <v>83</v>
      </c>
      <c r="H90" s="117">
        <v>4</v>
      </c>
      <c r="I90" s="106" t="s">
        <v>84</v>
      </c>
      <c r="J90" s="128">
        <f>D90*F90*H90</f>
        <v>0.49199999999999994</v>
      </c>
      <c r="K90" s="52"/>
      <c r="L90" s="52"/>
      <c r="M90" s="57"/>
      <c r="N90" s="322"/>
      <c r="O90" s="70"/>
      <c r="P90" s="70"/>
      <c r="Q90" s="70"/>
      <c r="R90" s="71"/>
    </row>
    <row r="91" spans="1:18" ht="24.95" customHeight="1">
      <c r="A91" s="50"/>
      <c r="B91" s="315"/>
      <c r="C91" s="64" t="s">
        <v>664</v>
      </c>
      <c r="D91" s="107">
        <v>7.0000000000000007E-2</v>
      </c>
      <c r="E91" s="106" t="s">
        <v>83</v>
      </c>
      <c r="F91" s="97">
        <v>4</v>
      </c>
      <c r="G91" s="106" t="s">
        <v>83</v>
      </c>
      <c r="H91" s="95">
        <v>0.41</v>
      </c>
      <c r="I91" s="106" t="s">
        <v>665</v>
      </c>
      <c r="J91" s="128"/>
      <c r="K91" s="52"/>
      <c r="L91" s="76"/>
      <c r="M91" s="57"/>
      <c r="N91" s="324"/>
      <c r="O91" s="70"/>
      <c r="P91" s="70"/>
      <c r="Q91" s="70"/>
      <c r="R91" s="71"/>
    </row>
    <row r="92" spans="1:18" ht="24.95" customHeight="1">
      <c r="A92" s="315"/>
      <c r="B92" s="315"/>
      <c r="C92" s="315"/>
      <c r="D92" s="78">
        <v>6</v>
      </c>
      <c r="E92" s="106" t="s">
        <v>83</v>
      </c>
      <c r="F92" s="78">
        <v>2</v>
      </c>
      <c r="G92" s="106"/>
      <c r="H92" s="78"/>
      <c r="I92" s="106" t="s">
        <v>84</v>
      </c>
      <c r="J92" s="128">
        <f>D91*F91*H91*D92*F92</f>
        <v>1.3775999999999999</v>
      </c>
      <c r="K92" s="52"/>
      <c r="L92" s="76"/>
      <c r="M92" s="57"/>
      <c r="N92" s="324" t="s">
        <v>666</v>
      </c>
      <c r="O92" s="70"/>
      <c r="P92" s="70"/>
      <c r="Q92" s="70"/>
      <c r="R92" s="71"/>
    </row>
    <row r="93" spans="1:18" ht="24.95" customHeight="1">
      <c r="A93" s="315"/>
      <c r="B93" s="315"/>
      <c r="C93" s="315"/>
      <c r="D93" s="61"/>
      <c r="E93" s="106"/>
      <c r="F93" s="97"/>
      <c r="G93" s="106"/>
      <c r="H93" s="74"/>
      <c r="I93" s="106"/>
      <c r="J93" s="68">
        <f>SUM(J84:J92)</f>
        <v>75.453000000000017</v>
      </c>
      <c r="K93" s="52"/>
      <c r="L93" s="95"/>
      <c r="M93" s="315"/>
      <c r="N93" s="324"/>
      <c r="O93" s="70"/>
      <c r="P93" s="70"/>
      <c r="Q93" s="70"/>
      <c r="R93" s="71"/>
    </row>
    <row r="94" spans="1:18" ht="24.95" customHeight="1">
      <c r="A94" s="315"/>
      <c r="B94" s="315" t="s">
        <v>667</v>
      </c>
      <c r="C94" s="50"/>
      <c r="D94" s="97">
        <v>0.45</v>
      </c>
      <c r="E94" s="106" t="s">
        <v>83</v>
      </c>
      <c r="F94" s="61">
        <v>6.83</v>
      </c>
      <c r="G94" s="106" t="s">
        <v>83</v>
      </c>
      <c r="H94" s="78">
        <v>2</v>
      </c>
      <c r="I94" s="106" t="s">
        <v>84</v>
      </c>
      <c r="J94" s="68">
        <f>D94*F94*H94</f>
        <v>6.1470000000000002</v>
      </c>
      <c r="K94" s="52"/>
      <c r="L94" s="76"/>
      <c r="M94" s="315"/>
      <c r="N94" s="69"/>
      <c r="O94" s="70"/>
      <c r="P94" s="70"/>
      <c r="Q94" s="70"/>
      <c r="R94" s="71"/>
    </row>
    <row r="95" spans="1:18" ht="24.95" customHeight="1">
      <c r="A95" s="315"/>
      <c r="B95" s="315" t="s">
        <v>128</v>
      </c>
      <c r="C95" s="50"/>
      <c r="D95" s="97">
        <v>0.45</v>
      </c>
      <c r="E95" s="106" t="s">
        <v>83</v>
      </c>
      <c r="F95" s="97">
        <v>2.8</v>
      </c>
      <c r="G95" s="106" t="s">
        <v>83</v>
      </c>
      <c r="H95" s="78">
        <v>4</v>
      </c>
      <c r="I95" s="106" t="s">
        <v>84</v>
      </c>
      <c r="J95" s="68">
        <f>D95*F95*H95</f>
        <v>5.04</v>
      </c>
      <c r="K95" s="52"/>
      <c r="L95" s="63"/>
      <c r="M95" s="315"/>
      <c r="N95" s="69"/>
      <c r="O95" s="70"/>
      <c r="P95" s="70"/>
      <c r="Q95" s="70"/>
      <c r="R95" s="71"/>
    </row>
    <row r="96" spans="1:18" ht="24.95" customHeight="1">
      <c r="A96" s="315"/>
      <c r="B96" s="315"/>
      <c r="C96" s="50"/>
      <c r="D96" s="97"/>
      <c r="E96" s="96"/>
      <c r="F96" s="78"/>
      <c r="G96" s="96"/>
      <c r="H96" s="99"/>
      <c r="I96" s="98"/>
      <c r="J96" s="165">
        <f>SUM(J94:J95)</f>
        <v>11.187000000000001</v>
      </c>
      <c r="K96" s="76"/>
      <c r="L96" s="63">
        <f>ROUNDUP(J93+J96,1)</f>
        <v>86.699999999999989</v>
      </c>
      <c r="M96" s="315" t="s">
        <v>85</v>
      </c>
      <c r="N96" s="324"/>
      <c r="O96" s="70"/>
      <c r="P96" s="70"/>
      <c r="Q96" s="70"/>
      <c r="R96" s="71"/>
    </row>
    <row r="97" spans="1:18" ht="24.95" customHeight="1">
      <c r="A97" s="315"/>
      <c r="B97" s="315" t="s">
        <v>668</v>
      </c>
      <c r="C97" s="50" t="s">
        <v>669</v>
      </c>
      <c r="D97" s="97">
        <v>4.4400000000000004</v>
      </c>
      <c r="E97" s="106" t="s">
        <v>83</v>
      </c>
      <c r="F97" s="97">
        <v>3.33</v>
      </c>
      <c r="G97" s="106" t="s">
        <v>83</v>
      </c>
      <c r="H97" s="99">
        <v>0.5</v>
      </c>
      <c r="I97" s="106" t="s">
        <v>84</v>
      </c>
      <c r="J97" s="80">
        <f>D97*F97*H97</f>
        <v>7.3926000000000007</v>
      </c>
      <c r="K97" s="76"/>
      <c r="L97" s="63"/>
      <c r="M97" s="315"/>
      <c r="N97" s="322"/>
      <c r="O97" s="70"/>
      <c r="P97" s="70"/>
      <c r="Q97" s="70"/>
      <c r="R97" s="71"/>
    </row>
    <row r="98" spans="1:18" ht="24.95" customHeight="1">
      <c r="A98" s="315"/>
      <c r="B98" s="315"/>
      <c r="C98" s="50" t="s">
        <v>670</v>
      </c>
      <c r="D98" s="97">
        <v>0.6</v>
      </c>
      <c r="E98" s="106" t="s">
        <v>83</v>
      </c>
      <c r="F98" s="97">
        <v>0.6</v>
      </c>
      <c r="G98" s="106" t="s">
        <v>83</v>
      </c>
      <c r="H98" s="99">
        <v>3</v>
      </c>
      <c r="I98" s="106" t="s">
        <v>84</v>
      </c>
      <c r="J98" s="80">
        <f>D98*F98*H98</f>
        <v>1.08</v>
      </c>
      <c r="K98" s="76"/>
      <c r="L98" s="67">
        <f>ROUNDUP(J98,1)</f>
        <v>1.1000000000000001</v>
      </c>
      <c r="M98" s="315" t="s">
        <v>85</v>
      </c>
      <c r="N98" s="324" t="s">
        <v>671</v>
      </c>
      <c r="O98" s="70"/>
      <c r="P98" s="70"/>
      <c r="Q98" s="70"/>
      <c r="R98" s="71"/>
    </row>
    <row r="99" spans="1:18" ht="24.95" customHeight="1">
      <c r="A99" s="315"/>
      <c r="B99" s="315"/>
      <c r="C99" s="50"/>
      <c r="D99" s="97"/>
      <c r="E99" s="96"/>
      <c r="F99" s="78"/>
      <c r="G99" s="96"/>
      <c r="H99" s="99"/>
      <c r="I99" s="98"/>
      <c r="J99" s="68">
        <f>J93+J96+J97</f>
        <v>94.032600000000016</v>
      </c>
      <c r="K99" s="52"/>
      <c r="L99" s="95">
        <f>ROUNDUP(J99,1)</f>
        <v>94.1</v>
      </c>
      <c r="M99" s="315" t="s">
        <v>85</v>
      </c>
      <c r="N99" s="321"/>
      <c r="O99" s="321"/>
      <c r="P99" s="70"/>
      <c r="Q99" s="70"/>
      <c r="R99" s="71"/>
    </row>
    <row r="100" spans="1:18" ht="24.95" customHeight="1">
      <c r="A100" s="315"/>
      <c r="B100" s="50"/>
      <c r="C100" s="50"/>
      <c r="D100" s="97"/>
      <c r="E100" s="96"/>
      <c r="F100" s="61"/>
      <c r="G100" s="73"/>
      <c r="H100" s="74"/>
      <c r="I100" s="98"/>
      <c r="J100" s="68"/>
      <c r="K100" s="53"/>
      <c r="L100" s="76"/>
      <c r="M100" s="57"/>
      <c r="N100" s="152"/>
      <c r="O100" s="152"/>
      <c r="P100" s="153"/>
      <c r="Q100" s="153"/>
      <c r="R100" s="154"/>
    </row>
    <row r="101" spans="1:18" ht="24.95" customHeight="1">
      <c r="A101" s="1049" t="str">
        <f>A68</f>
        <v xml:space="preserve">数　　　　量　　　　計　　　算　　　表　　　　　　　　展示棟改修工事 </v>
      </c>
      <c r="B101" s="1050"/>
      <c r="C101" s="1050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1"/>
    </row>
    <row r="102" spans="1:18" ht="24.95" customHeight="1">
      <c r="A102" s="1052"/>
      <c r="B102" s="1053"/>
      <c r="C102" s="1053"/>
      <c r="D102" s="1053"/>
      <c r="E102" s="1053"/>
      <c r="F102" s="1053"/>
      <c r="G102" s="1053"/>
      <c r="H102" s="1053"/>
      <c r="I102" s="1053"/>
      <c r="J102" s="1053"/>
      <c r="K102" s="1053"/>
      <c r="L102" s="1053"/>
      <c r="M102" s="1053"/>
      <c r="N102" s="1053"/>
      <c r="O102" s="1053"/>
      <c r="P102" s="1053"/>
      <c r="Q102" s="1053"/>
      <c r="R102" s="1054"/>
    </row>
    <row r="103" spans="1:18" ht="24.95" customHeight="1">
      <c r="A103" s="1055"/>
      <c r="B103" s="1056"/>
      <c r="C103" s="1056"/>
      <c r="D103" s="1056"/>
      <c r="E103" s="1056"/>
      <c r="F103" s="1056"/>
      <c r="G103" s="1056"/>
      <c r="H103" s="1056"/>
      <c r="I103" s="1056"/>
      <c r="J103" s="1056"/>
      <c r="K103" s="1056"/>
      <c r="L103" s="1056"/>
      <c r="M103" s="1056"/>
      <c r="N103" s="1056"/>
      <c r="O103" s="1056"/>
      <c r="P103" s="1056"/>
      <c r="Q103" s="1056"/>
      <c r="R103" s="1057"/>
    </row>
    <row r="104" spans="1:18" ht="24.95" customHeight="1">
      <c r="A104" s="315" t="s">
        <v>52</v>
      </c>
      <c r="B104" s="1083" t="s">
        <v>53</v>
      </c>
      <c r="C104" s="1084"/>
      <c r="D104" s="1083" t="s">
        <v>54</v>
      </c>
      <c r="E104" s="1085"/>
      <c r="F104" s="1085"/>
      <c r="G104" s="1085"/>
      <c r="H104" s="1085"/>
      <c r="I104" s="1085"/>
      <c r="J104" s="1085"/>
      <c r="K104" s="1084"/>
      <c r="L104" s="315" t="s">
        <v>55</v>
      </c>
      <c r="M104" s="315" t="s">
        <v>56</v>
      </c>
      <c r="N104" s="1083" t="s">
        <v>57</v>
      </c>
      <c r="O104" s="1085"/>
      <c r="P104" s="1085"/>
      <c r="Q104" s="1085"/>
      <c r="R104" s="1084"/>
    </row>
    <row r="105" spans="1:18" ht="24.95" customHeight="1">
      <c r="A105" s="315" t="s">
        <v>184</v>
      </c>
      <c r="B105" s="49" t="s">
        <v>258</v>
      </c>
      <c r="C105" s="129" t="s">
        <v>672</v>
      </c>
      <c r="D105" s="267">
        <v>4.6399999999999997</v>
      </c>
      <c r="E105" s="106" t="s">
        <v>673</v>
      </c>
      <c r="F105" s="267">
        <v>3.4</v>
      </c>
      <c r="G105" s="106" t="s">
        <v>673</v>
      </c>
      <c r="H105" s="285">
        <v>2</v>
      </c>
      <c r="I105" s="315" t="s">
        <v>674</v>
      </c>
      <c r="J105" s="80">
        <f>D105*F105*H105</f>
        <v>31.551999999999996</v>
      </c>
      <c r="K105" s="53"/>
      <c r="L105" s="117"/>
      <c r="M105" s="315"/>
      <c r="N105" s="318"/>
      <c r="O105" s="314"/>
      <c r="P105" s="314"/>
      <c r="Q105" s="314"/>
      <c r="R105" s="59"/>
    </row>
    <row r="106" spans="1:18" ht="24.95" customHeight="1">
      <c r="A106" s="315"/>
      <c r="B106" s="49"/>
      <c r="C106" s="66" t="s">
        <v>675</v>
      </c>
      <c r="D106" s="107">
        <v>0.79</v>
      </c>
      <c r="E106" s="106" t="s">
        <v>676</v>
      </c>
      <c r="F106" s="134">
        <v>0.41</v>
      </c>
      <c r="G106" s="106" t="s">
        <v>676</v>
      </c>
      <c r="H106" s="117">
        <v>2</v>
      </c>
      <c r="I106" s="315" t="s">
        <v>677</v>
      </c>
      <c r="J106" s="80">
        <f>D106*F106*H106</f>
        <v>0.64780000000000004</v>
      </c>
      <c r="K106" s="53"/>
      <c r="L106" s="119">
        <f>ROUNDUP(J105,0)</f>
        <v>32</v>
      </c>
      <c r="M106" s="100" t="s">
        <v>197</v>
      </c>
      <c r="N106" s="318"/>
      <c r="O106" s="314"/>
      <c r="P106" s="314"/>
      <c r="Q106" s="314"/>
      <c r="R106" s="59"/>
    </row>
    <row r="107" spans="1:18" ht="24.95" customHeight="1">
      <c r="A107" s="315"/>
      <c r="B107" s="49"/>
      <c r="C107" s="49"/>
      <c r="D107" s="108">
        <v>0.79</v>
      </c>
      <c r="E107" s="106" t="s">
        <v>665</v>
      </c>
      <c r="F107" s="61">
        <v>0.27</v>
      </c>
      <c r="G107" s="106" t="s">
        <v>665</v>
      </c>
      <c r="H107" s="78">
        <v>1</v>
      </c>
      <c r="I107" s="315" t="s">
        <v>651</v>
      </c>
      <c r="J107" s="80">
        <f>D107*F107*H107</f>
        <v>0.21330000000000002</v>
      </c>
      <c r="K107" s="53"/>
      <c r="L107" s="119"/>
      <c r="M107" s="315"/>
      <c r="N107" s="58"/>
      <c r="O107" s="314"/>
      <c r="P107" s="314"/>
      <c r="Q107" s="314"/>
      <c r="R107" s="59"/>
    </row>
    <row r="108" spans="1:18" ht="24.95" customHeight="1">
      <c r="A108" s="315"/>
      <c r="B108" s="49"/>
      <c r="C108" s="49"/>
      <c r="D108" s="108">
        <f>J105</f>
        <v>31.551999999999996</v>
      </c>
      <c r="E108" s="106" t="s">
        <v>652</v>
      </c>
      <c r="F108" s="61">
        <f>J106+J107</f>
        <v>0.86110000000000009</v>
      </c>
      <c r="G108" s="106"/>
      <c r="H108" s="61"/>
      <c r="I108" s="315" t="s">
        <v>651</v>
      </c>
      <c r="J108" s="80">
        <f>D108-F108</f>
        <v>30.690899999999996</v>
      </c>
      <c r="K108" s="53"/>
      <c r="L108" s="119"/>
      <c r="M108" s="315"/>
      <c r="N108" s="58"/>
      <c r="O108" s="314"/>
      <c r="P108" s="314"/>
      <c r="Q108" s="314"/>
      <c r="R108" s="59"/>
    </row>
    <row r="109" spans="1:18" ht="24.95" customHeight="1">
      <c r="A109" s="315"/>
      <c r="B109" s="49"/>
      <c r="C109" s="64" t="s">
        <v>678</v>
      </c>
      <c r="D109" s="108">
        <v>6.83</v>
      </c>
      <c r="E109" s="106" t="s">
        <v>665</v>
      </c>
      <c r="F109" s="61">
        <v>3.4</v>
      </c>
      <c r="G109" s="106" t="s">
        <v>665</v>
      </c>
      <c r="H109" s="78">
        <v>2</v>
      </c>
      <c r="I109" s="315" t="s">
        <v>651</v>
      </c>
      <c r="J109" s="80">
        <f>D109*F109*H109</f>
        <v>46.444000000000003</v>
      </c>
      <c r="K109" s="53"/>
      <c r="L109" s="119"/>
      <c r="M109" s="315"/>
      <c r="N109" s="58"/>
      <c r="O109" s="314"/>
      <c r="P109" s="314"/>
      <c r="Q109" s="314"/>
      <c r="R109" s="59"/>
    </row>
    <row r="110" spans="1:18" ht="24.95" customHeight="1">
      <c r="A110" s="315"/>
      <c r="B110" s="49"/>
      <c r="C110" s="64" t="s">
        <v>679</v>
      </c>
      <c r="D110" s="108">
        <f>J109</f>
        <v>46.444000000000003</v>
      </c>
      <c r="E110" s="106" t="s">
        <v>652</v>
      </c>
      <c r="F110" s="61">
        <f>O84</f>
        <v>2.4</v>
      </c>
      <c r="G110" s="106" t="s">
        <v>652</v>
      </c>
      <c r="H110" s="74">
        <f>O111</f>
        <v>11</v>
      </c>
      <c r="I110" s="315" t="s">
        <v>651</v>
      </c>
      <c r="J110" s="80">
        <f>D110-F110-H110</f>
        <v>33.044000000000004</v>
      </c>
      <c r="K110" s="53"/>
      <c r="L110" s="119"/>
      <c r="M110" s="315"/>
      <c r="N110" s="318" t="s">
        <v>680</v>
      </c>
      <c r="O110" s="314"/>
      <c r="P110" s="314"/>
      <c r="Q110" s="314"/>
      <c r="R110" s="59"/>
    </row>
    <row r="111" spans="1:18" ht="24.95" customHeight="1">
      <c r="A111" s="315"/>
      <c r="B111" s="49"/>
      <c r="C111" s="64"/>
      <c r="D111" s="108"/>
      <c r="E111" s="73"/>
      <c r="F111" s="108"/>
      <c r="G111" s="73"/>
      <c r="H111" s="271"/>
      <c r="I111" s="315"/>
      <c r="J111" s="247">
        <f>J108+J110</f>
        <v>63.734899999999996</v>
      </c>
      <c r="K111" s="143"/>
      <c r="L111" s="272"/>
      <c r="M111" s="315"/>
      <c r="N111" s="325" t="s">
        <v>681</v>
      </c>
      <c r="O111" s="314">
        <v>11</v>
      </c>
      <c r="P111" s="314"/>
      <c r="Q111" s="314"/>
      <c r="R111" s="59"/>
    </row>
    <row r="112" spans="1:18" ht="24.95" customHeight="1">
      <c r="A112" s="315"/>
      <c r="B112" s="49" t="s">
        <v>682</v>
      </c>
      <c r="C112" s="49"/>
      <c r="D112" s="108"/>
      <c r="E112" s="106"/>
      <c r="F112" s="61"/>
      <c r="G112" s="106"/>
      <c r="H112" s="74"/>
      <c r="I112" s="315"/>
      <c r="J112" s="165">
        <f>J96</f>
        <v>11.187000000000001</v>
      </c>
      <c r="K112" s="53"/>
      <c r="L112" s="119"/>
      <c r="M112" s="315"/>
      <c r="N112" s="58"/>
      <c r="O112" s="314"/>
      <c r="P112" s="314"/>
      <c r="Q112" s="314"/>
      <c r="R112" s="59"/>
    </row>
    <row r="113" spans="1:18" ht="24.95" customHeight="1">
      <c r="A113" s="315"/>
      <c r="B113" s="64"/>
      <c r="C113" s="49"/>
      <c r="D113" s="108"/>
      <c r="E113" s="106"/>
      <c r="F113" s="61"/>
      <c r="G113" s="74"/>
      <c r="H113" s="74"/>
      <c r="I113" s="315"/>
      <c r="J113" s="80">
        <f>SUM(J111:J112)</f>
        <v>74.921899999999994</v>
      </c>
      <c r="K113" s="53"/>
      <c r="L113" s="119"/>
      <c r="M113" s="315"/>
      <c r="N113" s="1086"/>
      <c r="O113" s="1088"/>
      <c r="P113" s="1088"/>
      <c r="Q113" s="1088"/>
      <c r="R113" s="59"/>
    </row>
    <row r="114" spans="1:18" ht="24.95" customHeight="1">
      <c r="A114" s="315"/>
      <c r="B114" s="49"/>
      <c r="C114" s="49"/>
      <c r="D114" s="108">
        <f>J113</f>
        <v>74.921899999999994</v>
      </c>
      <c r="E114" s="106" t="s">
        <v>665</v>
      </c>
      <c r="F114" s="134">
        <v>1.5</v>
      </c>
      <c r="G114" s="74"/>
      <c r="H114" s="74"/>
      <c r="I114" s="315" t="s">
        <v>651</v>
      </c>
      <c r="J114" s="80">
        <f>D114*F114</f>
        <v>112.38284999999999</v>
      </c>
      <c r="K114" s="53"/>
      <c r="L114" s="119"/>
      <c r="M114" s="315"/>
      <c r="N114" s="318" t="s">
        <v>683</v>
      </c>
      <c r="O114" s="320"/>
      <c r="P114" s="320"/>
      <c r="Q114" s="320"/>
      <c r="R114" s="59"/>
    </row>
    <row r="115" spans="1:18" ht="24.95" customHeight="1">
      <c r="A115" s="315"/>
      <c r="B115" s="49"/>
      <c r="C115" s="49"/>
      <c r="D115" s="108"/>
      <c r="E115" s="106"/>
      <c r="F115" s="134"/>
      <c r="G115" s="74"/>
      <c r="H115" s="74"/>
      <c r="I115" s="315"/>
      <c r="J115" s="80"/>
      <c r="K115" s="53"/>
      <c r="L115" s="119"/>
      <c r="M115" s="315"/>
      <c r="N115" s="318"/>
      <c r="O115" s="320"/>
      <c r="P115" s="320"/>
      <c r="Q115" s="320"/>
      <c r="R115" s="59"/>
    </row>
    <row r="116" spans="1:18" ht="24.95" customHeight="1">
      <c r="A116" s="315"/>
      <c r="B116" s="49" t="s">
        <v>118</v>
      </c>
      <c r="C116" s="49"/>
      <c r="D116" s="107">
        <f>O84</f>
        <v>2.4</v>
      </c>
      <c r="E116" s="106" t="s">
        <v>665</v>
      </c>
      <c r="F116" s="78">
        <v>3</v>
      </c>
      <c r="G116" s="74"/>
      <c r="H116" s="74"/>
      <c r="I116" s="315" t="s">
        <v>651</v>
      </c>
      <c r="J116" s="80">
        <f>D116*F116</f>
        <v>7.1999999999999993</v>
      </c>
      <c r="K116" s="53"/>
      <c r="L116" s="119">
        <f>ROUNDDOWN(J116,1)</f>
        <v>7.2</v>
      </c>
      <c r="M116" s="57" t="s">
        <v>85</v>
      </c>
      <c r="N116" s="318" t="s">
        <v>217</v>
      </c>
      <c r="O116" s="314"/>
      <c r="P116" s="314"/>
      <c r="Q116" s="314"/>
      <c r="R116" s="59"/>
    </row>
    <row r="117" spans="1:18" ht="24.95" customHeight="1">
      <c r="A117" s="315"/>
      <c r="B117" s="49"/>
      <c r="C117" s="49"/>
      <c r="D117" s="107"/>
      <c r="E117" s="106"/>
      <c r="F117" s="61"/>
      <c r="G117" s="74"/>
      <c r="H117" s="74"/>
      <c r="I117" s="315"/>
      <c r="J117" s="80"/>
      <c r="K117" s="53"/>
      <c r="L117" s="119"/>
      <c r="M117" s="315"/>
      <c r="N117" s="58"/>
      <c r="O117" s="314"/>
      <c r="P117" s="314"/>
      <c r="Q117" s="314"/>
      <c r="R117" s="59"/>
    </row>
    <row r="118" spans="1:18" ht="24.95" customHeight="1">
      <c r="A118" s="315"/>
      <c r="B118" s="49" t="s">
        <v>684</v>
      </c>
      <c r="C118" s="64" t="s">
        <v>657</v>
      </c>
      <c r="D118" s="108">
        <v>0.98</v>
      </c>
      <c r="E118" s="106" t="s">
        <v>665</v>
      </c>
      <c r="F118" s="61">
        <v>1.8</v>
      </c>
      <c r="G118" s="106" t="s">
        <v>665</v>
      </c>
      <c r="H118" s="78">
        <v>2</v>
      </c>
      <c r="I118" s="315" t="s">
        <v>651</v>
      </c>
      <c r="J118" s="128">
        <f t="shared" ref="J118:J123" si="0">D118*F118*H118</f>
        <v>3.528</v>
      </c>
      <c r="K118" s="53"/>
      <c r="L118" s="119"/>
      <c r="M118" s="315"/>
      <c r="N118" s="318" t="s">
        <v>683</v>
      </c>
      <c r="O118" s="314"/>
      <c r="P118" s="314"/>
      <c r="Q118" s="314"/>
      <c r="R118" s="59"/>
    </row>
    <row r="119" spans="1:18" ht="24.95" customHeight="1">
      <c r="A119" s="315"/>
      <c r="B119" s="62"/>
      <c r="C119" s="64" t="s">
        <v>685</v>
      </c>
      <c r="D119" s="108">
        <v>1.4</v>
      </c>
      <c r="E119" s="106" t="s">
        <v>665</v>
      </c>
      <c r="F119" s="61">
        <v>0.14000000000000001</v>
      </c>
      <c r="G119" s="106" t="s">
        <v>665</v>
      </c>
      <c r="H119" s="78">
        <v>7</v>
      </c>
      <c r="I119" s="315" t="s">
        <v>651</v>
      </c>
      <c r="J119" s="128">
        <f t="shared" si="0"/>
        <v>1.3720000000000001</v>
      </c>
      <c r="K119" s="53"/>
      <c r="L119" s="119"/>
      <c r="M119" s="315"/>
      <c r="N119" s="318" t="s">
        <v>686</v>
      </c>
      <c r="O119" s="314">
        <v>0.14000000000000001</v>
      </c>
      <c r="P119" s="314"/>
      <c r="Q119" s="314"/>
      <c r="R119" s="59"/>
    </row>
    <row r="120" spans="1:18" ht="24.95" customHeight="1">
      <c r="A120" s="315"/>
      <c r="B120" s="315"/>
      <c r="C120" s="66" t="s">
        <v>687</v>
      </c>
      <c r="D120" s="108">
        <v>1.75</v>
      </c>
      <c r="E120" s="106" t="s">
        <v>688</v>
      </c>
      <c r="F120" s="61">
        <v>0.22</v>
      </c>
      <c r="G120" s="106" t="s">
        <v>688</v>
      </c>
      <c r="H120" s="78">
        <v>1</v>
      </c>
      <c r="I120" s="315" t="s">
        <v>689</v>
      </c>
      <c r="J120" s="128">
        <f t="shared" si="0"/>
        <v>0.38500000000000001</v>
      </c>
      <c r="K120" s="53"/>
      <c r="L120" s="119"/>
      <c r="M120" s="315"/>
      <c r="N120" s="325" t="s">
        <v>690</v>
      </c>
      <c r="O120" s="314">
        <v>0.22</v>
      </c>
      <c r="P120" s="314"/>
      <c r="Q120" s="314"/>
      <c r="R120" s="59"/>
    </row>
    <row r="121" spans="1:18" ht="24.95" customHeight="1">
      <c r="A121" s="315"/>
      <c r="B121" s="315"/>
      <c r="C121" s="50" t="s">
        <v>131</v>
      </c>
      <c r="D121" s="61">
        <v>0.53</v>
      </c>
      <c r="E121" s="106" t="s">
        <v>688</v>
      </c>
      <c r="F121" s="61">
        <v>0.22</v>
      </c>
      <c r="G121" s="106" t="s">
        <v>688</v>
      </c>
      <c r="H121" s="78">
        <v>2</v>
      </c>
      <c r="I121" s="315" t="s">
        <v>689</v>
      </c>
      <c r="J121" s="128">
        <f t="shared" si="0"/>
        <v>0.23320000000000002</v>
      </c>
      <c r="K121" s="53"/>
      <c r="L121" s="119"/>
      <c r="M121" s="315"/>
      <c r="N121" s="325" t="s">
        <v>128</v>
      </c>
      <c r="O121" s="314">
        <v>0.21</v>
      </c>
      <c r="P121" s="314"/>
      <c r="Q121" s="314"/>
      <c r="R121" s="59"/>
    </row>
    <row r="122" spans="1:18" ht="24.95" customHeight="1">
      <c r="A122" s="315"/>
      <c r="B122" s="315"/>
      <c r="C122" s="50" t="s">
        <v>128</v>
      </c>
      <c r="D122" s="95">
        <v>1.4</v>
      </c>
      <c r="E122" s="106" t="s">
        <v>691</v>
      </c>
      <c r="F122" s="61">
        <v>0.21</v>
      </c>
      <c r="G122" s="106" t="s">
        <v>691</v>
      </c>
      <c r="H122" s="78">
        <v>2</v>
      </c>
      <c r="I122" s="315" t="s">
        <v>692</v>
      </c>
      <c r="J122" s="128">
        <f t="shared" si="0"/>
        <v>0.58799999999999997</v>
      </c>
      <c r="K122" s="76"/>
      <c r="L122" s="119"/>
      <c r="M122" s="315"/>
      <c r="N122" s="318" t="s">
        <v>131</v>
      </c>
      <c r="O122" s="323">
        <v>0.21</v>
      </c>
      <c r="P122" s="323"/>
      <c r="Q122" s="70"/>
      <c r="R122" s="71"/>
    </row>
    <row r="123" spans="1:18" ht="24.95" customHeight="1">
      <c r="A123" s="315"/>
      <c r="B123" s="315"/>
      <c r="C123" s="50" t="s">
        <v>667</v>
      </c>
      <c r="D123" s="95">
        <v>1.75</v>
      </c>
      <c r="E123" s="106" t="s">
        <v>691</v>
      </c>
      <c r="F123" s="61">
        <v>0.16</v>
      </c>
      <c r="G123" s="106" t="s">
        <v>691</v>
      </c>
      <c r="H123" s="117">
        <v>1</v>
      </c>
      <c r="I123" s="315" t="s">
        <v>692</v>
      </c>
      <c r="J123" s="128">
        <f t="shared" si="0"/>
        <v>0.28000000000000003</v>
      </c>
      <c r="K123" s="52"/>
      <c r="L123" s="119"/>
      <c r="M123" s="315"/>
      <c r="N123" s="318" t="s">
        <v>667</v>
      </c>
      <c r="O123" s="321">
        <v>0.16</v>
      </c>
      <c r="P123" s="70"/>
      <c r="Q123" s="70"/>
      <c r="R123" s="71"/>
    </row>
    <row r="124" spans="1:18" ht="24.95" customHeight="1">
      <c r="A124" s="50"/>
      <c r="B124" s="315"/>
      <c r="C124" s="64"/>
      <c r="D124" s="63"/>
      <c r="E124" s="74"/>
      <c r="F124" s="67"/>
      <c r="G124" s="106"/>
      <c r="H124" s="173"/>
      <c r="I124" s="315"/>
      <c r="J124" s="165">
        <f>SUM(J118:J123)</f>
        <v>6.3862000000000005</v>
      </c>
      <c r="K124" s="52"/>
      <c r="L124" s="52"/>
      <c r="M124" s="57"/>
      <c r="N124" s="378"/>
      <c r="O124" s="70"/>
      <c r="P124" s="70"/>
      <c r="Q124" s="70"/>
      <c r="R124" s="71"/>
    </row>
    <row r="125" spans="1:18" ht="24.95" customHeight="1">
      <c r="A125" s="50"/>
      <c r="B125" s="315" t="s">
        <v>675</v>
      </c>
      <c r="C125" s="64" t="s">
        <v>194</v>
      </c>
      <c r="D125" s="95">
        <v>0.52</v>
      </c>
      <c r="E125" s="106" t="s">
        <v>693</v>
      </c>
      <c r="F125" s="97">
        <v>1.2</v>
      </c>
      <c r="G125" s="106" t="s">
        <v>693</v>
      </c>
      <c r="H125" s="117">
        <v>2</v>
      </c>
      <c r="I125" s="315" t="s">
        <v>653</v>
      </c>
      <c r="J125" s="379">
        <f t="shared" ref="J125:J132" si="1">D125*F125*H125</f>
        <v>1.248</v>
      </c>
      <c r="K125" s="52"/>
      <c r="L125" s="76"/>
      <c r="M125" s="57"/>
      <c r="N125" s="318"/>
      <c r="O125" s="70"/>
      <c r="P125" s="70"/>
      <c r="Q125" s="70"/>
      <c r="R125" s="71"/>
    </row>
    <row r="126" spans="1:18" ht="24.95" customHeight="1">
      <c r="A126" s="315"/>
      <c r="B126" s="315"/>
      <c r="C126" s="315"/>
      <c r="D126" s="97">
        <v>0.52</v>
      </c>
      <c r="E126" s="106" t="s">
        <v>693</v>
      </c>
      <c r="F126" s="97">
        <v>1.2</v>
      </c>
      <c r="G126" s="106" t="s">
        <v>693</v>
      </c>
      <c r="H126" s="134">
        <v>3</v>
      </c>
      <c r="I126" s="315" t="s">
        <v>653</v>
      </c>
      <c r="J126" s="379">
        <f t="shared" si="1"/>
        <v>1.8719999999999999</v>
      </c>
      <c r="K126" s="52"/>
      <c r="L126" s="168"/>
      <c r="M126" s="57"/>
      <c r="N126" s="58"/>
      <c r="O126" s="70"/>
      <c r="P126" s="70"/>
      <c r="Q126" s="70"/>
      <c r="R126" s="71"/>
    </row>
    <row r="127" spans="1:18" ht="24.75" customHeight="1">
      <c r="A127" s="315"/>
      <c r="B127" s="315"/>
      <c r="C127" s="50" t="s">
        <v>687</v>
      </c>
      <c r="D127" s="61">
        <v>0.32300000000000001</v>
      </c>
      <c r="E127" s="106" t="s">
        <v>688</v>
      </c>
      <c r="F127" s="97">
        <v>0.18</v>
      </c>
      <c r="G127" s="106" t="s">
        <v>688</v>
      </c>
      <c r="H127" s="117">
        <v>3</v>
      </c>
      <c r="I127" s="315" t="s">
        <v>689</v>
      </c>
      <c r="J127" s="379">
        <f t="shared" si="1"/>
        <v>0.17441999999999999</v>
      </c>
      <c r="K127" s="52"/>
      <c r="L127" s="76"/>
      <c r="M127" s="57"/>
      <c r="N127" s="318" t="s">
        <v>687</v>
      </c>
      <c r="O127" s="70">
        <v>0.18</v>
      </c>
      <c r="P127" s="70"/>
      <c r="Q127" s="70"/>
      <c r="R127" s="71"/>
    </row>
    <row r="128" spans="1:18" ht="24.95" customHeight="1">
      <c r="A128" s="315"/>
      <c r="B128" s="315"/>
      <c r="C128" s="50"/>
      <c r="D128" s="97">
        <v>0.79500000000000004</v>
      </c>
      <c r="E128" s="106" t="s">
        <v>688</v>
      </c>
      <c r="F128" s="97">
        <v>0.18</v>
      </c>
      <c r="G128" s="106" t="s">
        <v>688</v>
      </c>
      <c r="H128" s="78">
        <v>2</v>
      </c>
      <c r="I128" s="315" t="s">
        <v>689</v>
      </c>
      <c r="J128" s="379">
        <f t="shared" si="1"/>
        <v>0.28620000000000001</v>
      </c>
      <c r="K128" s="76"/>
      <c r="L128" s="63"/>
      <c r="M128" s="57"/>
      <c r="N128" s="318" t="s">
        <v>131</v>
      </c>
      <c r="O128" s="70">
        <v>0.21</v>
      </c>
      <c r="P128" s="70"/>
      <c r="Q128" s="70"/>
      <c r="R128" s="71"/>
    </row>
    <row r="129" spans="1:18" ht="24.95" customHeight="1">
      <c r="A129" s="315"/>
      <c r="B129" s="315"/>
      <c r="C129" s="50"/>
      <c r="D129" s="97">
        <v>0.8</v>
      </c>
      <c r="E129" s="106" t="s">
        <v>688</v>
      </c>
      <c r="F129" s="97">
        <v>0.21</v>
      </c>
      <c r="G129" s="106" t="s">
        <v>688</v>
      </c>
      <c r="H129" s="78">
        <v>3</v>
      </c>
      <c r="I129" s="315" t="s">
        <v>689</v>
      </c>
      <c r="J129" s="379">
        <f t="shared" si="1"/>
        <v>0.504</v>
      </c>
      <c r="K129" s="76"/>
      <c r="L129" s="63"/>
      <c r="M129" s="315"/>
      <c r="N129" s="318" t="s">
        <v>128</v>
      </c>
      <c r="O129" s="323">
        <v>0.21</v>
      </c>
      <c r="P129" s="323"/>
      <c r="Q129" s="70"/>
      <c r="R129" s="71"/>
    </row>
    <row r="130" spans="1:18" ht="24.95" customHeight="1">
      <c r="A130" s="315"/>
      <c r="B130" s="315"/>
      <c r="C130" s="50"/>
      <c r="D130" s="97">
        <v>0.41</v>
      </c>
      <c r="E130" s="106" t="s">
        <v>691</v>
      </c>
      <c r="F130" s="97">
        <v>0.26</v>
      </c>
      <c r="G130" s="106" t="s">
        <v>691</v>
      </c>
      <c r="H130" s="78">
        <v>2</v>
      </c>
      <c r="I130" s="315" t="s">
        <v>692</v>
      </c>
      <c r="J130" s="379">
        <f t="shared" si="1"/>
        <v>0.2132</v>
      </c>
      <c r="K130" s="52"/>
      <c r="L130" s="52"/>
      <c r="M130" s="57"/>
      <c r="N130" s="319" t="s">
        <v>694</v>
      </c>
      <c r="O130" s="321">
        <v>0.26</v>
      </c>
      <c r="P130" s="70"/>
      <c r="Q130" s="70"/>
      <c r="R130" s="71"/>
    </row>
    <row r="131" spans="1:18" ht="24.95" customHeight="1">
      <c r="A131" s="315"/>
      <c r="B131" s="315"/>
      <c r="C131" s="50"/>
      <c r="D131" s="97">
        <v>0.5</v>
      </c>
      <c r="E131" s="106" t="s">
        <v>691</v>
      </c>
      <c r="F131" s="97">
        <v>0.14000000000000001</v>
      </c>
      <c r="G131" s="106" t="s">
        <v>691</v>
      </c>
      <c r="H131" s="78">
        <v>6</v>
      </c>
      <c r="I131" s="315" t="s">
        <v>692</v>
      </c>
      <c r="J131" s="379">
        <f t="shared" si="1"/>
        <v>0.42000000000000004</v>
      </c>
      <c r="K131" s="52"/>
      <c r="L131" s="52"/>
      <c r="M131" s="57"/>
      <c r="N131" s="319" t="s">
        <v>695</v>
      </c>
      <c r="O131" s="321">
        <v>0.13500000000000001</v>
      </c>
      <c r="P131" s="70"/>
      <c r="Q131" s="70"/>
      <c r="R131" s="71"/>
    </row>
    <row r="132" spans="1:18" ht="24.95" customHeight="1">
      <c r="A132" s="315"/>
      <c r="B132" s="315"/>
      <c r="C132" s="50" t="s">
        <v>128</v>
      </c>
      <c r="D132" s="97">
        <v>0.52</v>
      </c>
      <c r="E132" s="106" t="s">
        <v>691</v>
      </c>
      <c r="F132" s="97">
        <v>0.21</v>
      </c>
      <c r="G132" s="106" t="s">
        <v>691</v>
      </c>
      <c r="H132" s="78">
        <v>6</v>
      </c>
      <c r="I132" s="315" t="s">
        <v>692</v>
      </c>
      <c r="J132" s="380">
        <f t="shared" si="1"/>
        <v>0.6552</v>
      </c>
      <c r="K132" s="52"/>
      <c r="L132" s="168"/>
      <c r="M132" s="57"/>
      <c r="N132" s="125"/>
      <c r="O132" s="321"/>
      <c r="P132" s="70"/>
      <c r="Q132" s="70"/>
      <c r="R132" s="71"/>
    </row>
    <row r="133" spans="1:18" ht="24.95" customHeight="1">
      <c r="A133" s="315"/>
      <c r="B133" s="315"/>
      <c r="C133" s="50"/>
      <c r="D133" s="97"/>
      <c r="E133" s="106"/>
      <c r="F133" s="97"/>
      <c r="G133" s="106"/>
      <c r="H133" s="78"/>
      <c r="I133" s="315"/>
      <c r="J133" s="380">
        <f>SUM(J125:J132)</f>
        <v>5.3730199999999995</v>
      </c>
      <c r="K133" s="52"/>
      <c r="L133" s="168"/>
      <c r="M133" s="57"/>
      <c r="N133" s="125"/>
      <c r="O133" s="321"/>
      <c r="P133" s="70"/>
      <c r="Q133" s="70"/>
      <c r="R133" s="71"/>
    </row>
    <row r="134" spans="1:18" ht="24.95" customHeight="1">
      <c r="A134" s="315"/>
      <c r="B134" s="50"/>
      <c r="C134" s="50"/>
      <c r="D134" s="97"/>
      <c r="E134" s="96"/>
      <c r="F134" s="61"/>
      <c r="G134" s="73"/>
      <c r="H134" s="74"/>
      <c r="I134" s="98"/>
      <c r="J134" s="381">
        <f>J124+J133+J114</f>
        <v>124.14206999999999</v>
      </c>
      <c r="K134" s="53"/>
      <c r="L134" s="168">
        <f>ROUNDUP(J134,1)</f>
        <v>124.19999999999999</v>
      </c>
      <c r="M134" s="57" t="s">
        <v>531</v>
      </c>
      <c r="N134" s="152"/>
      <c r="O134" s="152"/>
      <c r="P134" s="153"/>
      <c r="Q134" s="153"/>
      <c r="R134" s="154"/>
    </row>
    <row r="135" spans="1:18" ht="24.95" customHeight="1">
      <c r="A135" s="1049" t="str">
        <f>A101</f>
        <v xml:space="preserve">数　　　　量　　　　計　　　算　　　表　　　　　　　　展示棟改修工事 </v>
      </c>
      <c r="B135" s="1050"/>
      <c r="C135" s="1050"/>
      <c r="D135" s="1050"/>
      <c r="E135" s="1050"/>
      <c r="F135" s="1050"/>
      <c r="G135" s="1050"/>
      <c r="H135" s="1050"/>
      <c r="I135" s="1050"/>
      <c r="J135" s="1050"/>
      <c r="K135" s="1050"/>
      <c r="L135" s="1050"/>
      <c r="M135" s="1050"/>
      <c r="N135" s="1050"/>
      <c r="O135" s="1050"/>
      <c r="P135" s="1050"/>
      <c r="Q135" s="1050"/>
      <c r="R135" s="1051"/>
    </row>
    <row r="136" spans="1:18" ht="24.95" customHeight="1">
      <c r="A136" s="1052"/>
      <c r="B136" s="1053"/>
      <c r="C136" s="1053"/>
      <c r="D136" s="1053"/>
      <c r="E136" s="1053"/>
      <c r="F136" s="1053"/>
      <c r="G136" s="1053"/>
      <c r="H136" s="1053"/>
      <c r="I136" s="1053"/>
      <c r="J136" s="1053"/>
      <c r="K136" s="1053"/>
      <c r="L136" s="1053"/>
      <c r="M136" s="1053"/>
      <c r="N136" s="1053"/>
      <c r="O136" s="1053"/>
      <c r="P136" s="1053"/>
      <c r="Q136" s="1053"/>
      <c r="R136" s="1054"/>
    </row>
    <row r="137" spans="1:18" ht="24.95" customHeight="1">
      <c r="A137" s="1055"/>
      <c r="B137" s="1056"/>
      <c r="C137" s="1056"/>
      <c r="D137" s="1056"/>
      <c r="E137" s="1056"/>
      <c r="F137" s="1056"/>
      <c r="G137" s="1056"/>
      <c r="H137" s="1056"/>
      <c r="I137" s="1056"/>
      <c r="J137" s="1056"/>
      <c r="K137" s="1056"/>
      <c r="L137" s="1056"/>
      <c r="M137" s="1056"/>
      <c r="N137" s="1056"/>
      <c r="O137" s="1056"/>
      <c r="P137" s="1056"/>
      <c r="Q137" s="1056"/>
      <c r="R137" s="1057"/>
    </row>
    <row r="138" spans="1:18" ht="24.95" customHeight="1">
      <c r="A138" s="315" t="s">
        <v>52</v>
      </c>
      <c r="B138" s="1083" t="s">
        <v>53</v>
      </c>
      <c r="C138" s="1084"/>
      <c r="D138" s="1083" t="s">
        <v>54</v>
      </c>
      <c r="E138" s="1085"/>
      <c r="F138" s="1085"/>
      <c r="G138" s="1085"/>
      <c r="H138" s="1085"/>
      <c r="I138" s="1085"/>
      <c r="J138" s="1085"/>
      <c r="K138" s="1084"/>
      <c r="L138" s="315" t="s">
        <v>55</v>
      </c>
      <c r="M138" s="315" t="s">
        <v>56</v>
      </c>
      <c r="N138" s="1083" t="s">
        <v>57</v>
      </c>
      <c r="O138" s="1085"/>
      <c r="P138" s="1085"/>
      <c r="Q138" s="1085"/>
      <c r="R138" s="1084"/>
    </row>
    <row r="139" spans="1:18" ht="24.95" customHeight="1">
      <c r="A139" s="315" t="s">
        <v>184</v>
      </c>
      <c r="B139" s="315" t="s">
        <v>126</v>
      </c>
      <c r="C139" s="64" t="s">
        <v>696</v>
      </c>
      <c r="D139" s="249">
        <v>2</v>
      </c>
      <c r="E139" s="106" t="s">
        <v>691</v>
      </c>
      <c r="F139" s="97">
        <v>3.14</v>
      </c>
      <c r="G139" s="106" t="s">
        <v>691</v>
      </c>
      <c r="H139" s="61">
        <v>7.4999999999999997E-2</v>
      </c>
      <c r="I139" s="106" t="s">
        <v>692</v>
      </c>
      <c r="J139" s="80">
        <f>D139*F139*H139</f>
        <v>0.47099999999999997</v>
      </c>
      <c r="K139" s="53"/>
      <c r="L139" s="119"/>
      <c r="M139" s="315"/>
      <c r="N139" s="318"/>
      <c r="O139" s="314"/>
      <c r="P139" s="314"/>
      <c r="Q139" s="314"/>
      <c r="R139" s="59"/>
    </row>
    <row r="140" spans="1:18" ht="24.95" customHeight="1">
      <c r="A140" s="315"/>
      <c r="B140" s="49"/>
      <c r="C140" s="62"/>
      <c r="D140" s="108">
        <f>J139</f>
        <v>0.47099999999999997</v>
      </c>
      <c r="E140" s="106" t="s">
        <v>665</v>
      </c>
      <c r="F140" s="61">
        <v>4.4000000000000004</v>
      </c>
      <c r="G140" s="106"/>
      <c r="H140" s="74"/>
      <c r="I140" s="106" t="s">
        <v>651</v>
      </c>
      <c r="J140" s="80">
        <f>D140*F140</f>
        <v>2.0724</v>
      </c>
      <c r="K140" s="53"/>
      <c r="L140" s="119"/>
      <c r="M140" s="100"/>
      <c r="N140" s="318"/>
      <c r="O140" s="314"/>
      <c r="P140" s="314"/>
      <c r="Q140" s="314"/>
      <c r="R140" s="59"/>
    </row>
    <row r="141" spans="1:18" ht="24.95" customHeight="1">
      <c r="A141" s="315"/>
      <c r="B141" s="49"/>
      <c r="C141" s="62"/>
      <c r="D141" s="108">
        <f>J139</f>
        <v>0.47099999999999997</v>
      </c>
      <c r="E141" s="106" t="s">
        <v>665</v>
      </c>
      <c r="F141" s="61">
        <v>2.5</v>
      </c>
      <c r="G141" s="106"/>
      <c r="H141" s="163"/>
      <c r="I141" s="106" t="s">
        <v>651</v>
      </c>
      <c r="J141" s="80">
        <f>D141*F141</f>
        <v>1.1775</v>
      </c>
      <c r="K141" s="53"/>
      <c r="L141" s="119"/>
      <c r="M141" s="100"/>
      <c r="N141" s="318"/>
      <c r="O141" s="314"/>
      <c r="P141" s="314"/>
      <c r="Q141" s="314"/>
      <c r="R141" s="59"/>
    </row>
    <row r="142" spans="1:18" ht="24.95" customHeight="1">
      <c r="A142" s="315"/>
      <c r="B142" s="49"/>
      <c r="C142" s="49"/>
      <c r="D142" s="107">
        <v>0.115</v>
      </c>
      <c r="E142" s="106" t="s">
        <v>648</v>
      </c>
      <c r="F142" s="61">
        <v>0.17</v>
      </c>
      <c r="G142" s="106" t="s">
        <v>665</v>
      </c>
      <c r="H142" s="163">
        <v>2</v>
      </c>
      <c r="I142" s="106" t="s">
        <v>651</v>
      </c>
      <c r="J142" s="80">
        <f>(D142+F142)*H142</f>
        <v>0.57000000000000006</v>
      </c>
      <c r="K142" s="53"/>
      <c r="L142" s="119"/>
      <c r="M142" s="100"/>
      <c r="N142" s="1086"/>
      <c r="O142" s="1087"/>
      <c r="P142" s="314"/>
      <c r="Q142" s="314"/>
      <c r="R142" s="59"/>
    </row>
    <row r="143" spans="1:18" ht="24.95" customHeight="1">
      <c r="A143" s="315"/>
      <c r="B143" s="49"/>
      <c r="C143" s="49"/>
      <c r="D143" s="108">
        <f>J142</f>
        <v>0.57000000000000006</v>
      </c>
      <c r="E143" s="106" t="s">
        <v>665</v>
      </c>
      <c r="F143" s="61">
        <v>1.62</v>
      </c>
      <c r="G143" s="106"/>
      <c r="H143" s="74"/>
      <c r="I143" s="106" t="s">
        <v>651</v>
      </c>
      <c r="J143" s="80">
        <f>D143*F143</f>
        <v>0.92340000000000011</v>
      </c>
      <c r="K143" s="53"/>
      <c r="L143" s="119"/>
      <c r="M143" s="315"/>
      <c r="N143" s="58"/>
      <c r="O143" s="314"/>
      <c r="P143" s="314"/>
      <c r="Q143" s="314"/>
      <c r="R143" s="59"/>
    </row>
    <row r="144" spans="1:18" ht="24.95" customHeight="1">
      <c r="A144" s="315"/>
      <c r="B144" s="49"/>
      <c r="C144" s="49"/>
      <c r="D144" s="108"/>
      <c r="E144" s="106"/>
      <c r="F144" s="61"/>
      <c r="G144" s="106"/>
      <c r="H144" s="74"/>
      <c r="I144" s="106"/>
      <c r="J144" s="80"/>
      <c r="K144" s="53"/>
      <c r="L144" s="117"/>
      <c r="M144" s="315"/>
      <c r="N144" s="58"/>
      <c r="O144" s="314"/>
      <c r="P144" s="314"/>
      <c r="Q144" s="314"/>
      <c r="R144" s="59"/>
    </row>
    <row r="145" spans="1:18" ht="24.95" customHeight="1">
      <c r="A145" s="315"/>
      <c r="B145" s="142"/>
      <c r="C145" s="142"/>
      <c r="D145" s="374"/>
      <c r="E145" s="375"/>
      <c r="F145" s="374"/>
      <c r="G145" s="375"/>
      <c r="H145" s="376"/>
      <c r="I145" s="375"/>
      <c r="J145" s="247">
        <f>J140+J141+J143</f>
        <v>4.1733000000000002</v>
      </c>
      <c r="K145" s="269"/>
      <c r="L145" s="272">
        <f>ROUNDUP(J145,1)</f>
        <v>4.1999999999999993</v>
      </c>
      <c r="M145" s="57" t="s">
        <v>531</v>
      </c>
      <c r="N145" s="58"/>
      <c r="O145" s="314"/>
      <c r="P145" s="314"/>
      <c r="Q145" s="314"/>
      <c r="R145" s="59"/>
    </row>
    <row r="146" spans="1:18" ht="24.95" customHeight="1">
      <c r="A146" s="315"/>
      <c r="B146" s="49"/>
      <c r="C146" s="49" t="s">
        <v>697</v>
      </c>
      <c r="D146" s="249">
        <v>2</v>
      </c>
      <c r="E146" s="106" t="s">
        <v>665</v>
      </c>
      <c r="F146" s="61">
        <v>3.14</v>
      </c>
      <c r="G146" s="106" t="s">
        <v>665</v>
      </c>
      <c r="H146" s="382">
        <v>2.5000000000000001E-2</v>
      </c>
      <c r="I146" s="106" t="s">
        <v>651</v>
      </c>
      <c r="J146" s="80">
        <f>D146*F146*H146</f>
        <v>0.15700000000000003</v>
      </c>
      <c r="K146" s="53"/>
      <c r="L146" s="272"/>
      <c r="M146" s="315"/>
      <c r="N146" s="58"/>
      <c r="O146" s="314"/>
      <c r="P146" s="314"/>
      <c r="Q146" s="314"/>
      <c r="R146" s="59"/>
    </row>
    <row r="147" spans="1:18" ht="24.95" customHeight="1">
      <c r="A147" s="315"/>
      <c r="B147" s="49"/>
      <c r="C147" s="49"/>
      <c r="D147" s="108">
        <f>J146</f>
        <v>0.15700000000000003</v>
      </c>
      <c r="E147" s="106" t="s">
        <v>665</v>
      </c>
      <c r="F147" s="61">
        <v>0.5</v>
      </c>
      <c r="G147" s="106" t="s">
        <v>665</v>
      </c>
      <c r="H147" s="76">
        <v>2</v>
      </c>
      <c r="I147" s="106" t="s">
        <v>651</v>
      </c>
      <c r="J147" s="80">
        <f>D147*F147*H147</f>
        <v>0.15700000000000003</v>
      </c>
      <c r="K147" s="53"/>
      <c r="L147" s="272"/>
      <c r="M147" s="315"/>
      <c r="N147" s="1086"/>
      <c r="O147" s="1088"/>
      <c r="P147" s="1088"/>
      <c r="Q147" s="1088"/>
      <c r="R147" s="59"/>
    </row>
    <row r="148" spans="1:18" ht="24.95" customHeight="1">
      <c r="A148" s="315"/>
      <c r="B148" s="49"/>
      <c r="C148" s="49"/>
      <c r="D148" s="108"/>
      <c r="E148" s="106"/>
      <c r="F148" s="61"/>
      <c r="G148" s="74"/>
      <c r="H148" s="74"/>
      <c r="I148" s="106"/>
      <c r="J148" s="80"/>
      <c r="K148" s="53"/>
      <c r="L148" s="248">
        <f>ROUNDUP(J147,1)</f>
        <v>0.2</v>
      </c>
      <c r="M148" s="57" t="s">
        <v>531</v>
      </c>
      <c r="N148" s="318"/>
      <c r="O148" s="320"/>
      <c r="P148" s="320"/>
      <c r="Q148" s="320"/>
      <c r="R148" s="59"/>
    </row>
    <row r="149" spans="1:18" ht="24.95" customHeight="1">
      <c r="A149" s="315"/>
      <c r="B149" s="49"/>
      <c r="C149" s="64"/>
      <c r="D149" s="107"/>
      <c r="E149" s="106"/>
      <c r="F149" s="61"/>
      <c r="G149" s="74"/>
      <c r="H149" s="74"/>
      <c r="I149" s="106"/>
      <c r="J149" s="128"/>
      <c r="K149" s="53"/>
      <c r="L149" s="119"/>
      <c r="M149" s="315"/>
      <c r="N149" s="58"/>
      <c r="O149" s="314"/>
      <c r="P149" s="314"/>
      <c r="Q149" s="314"/>
      <c r="R149" s="59"/>
    </row>
    <row r="150" spans="1:18" ht="24.95" customHeight="1">
      <c r="A150" s="315"/>
      <c r="B150" s="62"/>
      <c r="C150" s="64"/>
      <c r="D150" s="108"/>
      <c r="E150" s="106"/>
      <c r="F150" s="61"/>
      <c r="G150" s="106"/>
      <c r="H150" s="74"/>
      <c r="I150" s="106"/>
      <c r="J150" s="128"/>
      <c r="K150" s="53"/>
      <c r="L150" s="119"/>
      <c r="M150" s="315"/>
      <c r="N150" s="58"/>
      <c r="O150" s="314"/>
      <c r="P150" s="314"/>
      <c r="Q150" s="314"/>
      <c r="R150" s="59"/>
    </row>
    <row r="151" spans="1:18" ht="24.95" customHeight="1">
      <c r="A151" s="315"/>
      <c r="B151" s="315"/>
      <c r="C151" s="66"/>
      <c r="D151" s="108"/>
      <c r="E151" s="74"/>
      <c r="F151" s="61"/>
      <c r="G151" s="74"/>
      <c r="H151" s="74"/>
      <c r="I151" s="106"/>
      <c r="J151" s="127"/>
      <c r="K151" s="53"/>
      <c r="L151" s="119"/>
      <c r="M151" s="315"/>
      <c r="N151" s="317"/>
      <c r="O151" s="314"/>
      <c r="P151" s="314"/>
      <c r="Q151" s="314"/>
      <c r="R151" s="59"/>
    </row>
    <row r="152" spans="1:18" ht="24.95" customHeight="1">
      <c r="A152" s="315"/>
      <c r="B152" s="315"/>
      <c r="C152" s="50"/>
      <c r="D152" s="61"/>
      <c r="E152" s="74"/>
      <c r="F152" s="61"/>
      <c r="G152" s="74"/>
      <c r="H152" s="61"/>
      <c r="I152" s="106"/>
      <c r="J152" s="127"/>
      <c r="K152" s="53"/>
      <c r="L152" s="119"/>
      <c r="M152" s="315"/>
      <c r="N152" s="317"/>
      <c r="O152" s="314"/>
      <c r="P152" s="314"/>
      <c r="Q152" s="314"/>
      <c r="R152" s="59"/>
    </row>
    <row r="153" spans="1:18" ht="24.95" customHeight="1">
      <c r="A153" s="315" t="s">
        <v>698</v>
      </c>
      <c r="B153" s="315" t="s">
        <v>699</v>
      </c>
      <c r="C153" s="66"/>
      <c r="D153" s="108">
        <v>0.99</v>
      </c>
      <c r="E153" s="106" t="s">
        <v>83</v>
      </c>
      <c r="F153" s="97">
        <v>0.61</v>
      </c>
      <c r="G153" s="106" t="s">
        <v>83</v>
      </c>
      <c r="H153" s="78">
        <v>3</v>
      </c>
      <c r="I153" s="106" t="s">
        <v>84</v>
      </c>
      <c r="J153" s="80">
        <f>D153*F153*H153</f>
        <v>1.8117000000000001</v>
      </c>
      <c r="K153" s="53"/>
      <c r="L153" s="119">
        <f>ROUNDUP(J153,1)</f>
        <v>1.9000000000000001</v>
      </c>
      <c r="M153" s="315" t="s">
        <v>85</v>
      </c>
      <c r="N153" s="322"/>
      <c r="O153" s="1089"/>
      <c r="P153" s="1089"/>
      <c r="Q153" s="70"/>
      <c r="R153" s="71"/>
    </row>
    <row r="154" spans="1:18" ht="24.95" customHeight="1">
      <c r="A154" s="315"/>
      <c r="B154" s="315"/>
      <c r="C154" s="66"/>
      <c r="D154" s="108"/>
      <c r="E154" s="106"/>
      <c r="F154" s="97"/>
      <c r="G154" s="106"/>
      <c r="H154" s="78"/>
      <c r="I154" s="106"/>
      <c r="J154" s="80"/>
      <c r="K154" s="53"/>
      <c r="L154" s="119"/>
      <c r="M154" s="315"/>
      <c r="N154" s="322"/>
      <c r="O154" s="321"/>
      <c r="P154" s="321"/>
      <c r="Q154" s="70"/>
      <c r="R154" s="71"/>
    </row>
    <row r="155" spans="1:18" ht="24.95" customHeight="1">
      <c r="A155" s="315"/>
      <c r="B155" s="315"/>
      <c r="C155" s="66"/>
      <c r="D155" s="108"/>
      <c r="E155" s="106"/>
      <c r="F155" s="97"/>
      <c r="G155" s="106"/>
      <c r="H155" s="78"/>
      <c r="I155" s="106"/>
      <c r="J155" s="80"/>
      <c r="K155" s="53"/>
      <c r="L155" s="119"/>
      <c r="M155" s="315"/>
      <c r="N155" s="322"/>
      <c r="O155" s="321"/>
      <c r="P155" s="321"/>
      <c r="Q155" s="70"/>
      <c r="R155" s="71"/>
    </row>
    <row r="156" spans="1:18" ht="24.95" customHeight="1">
      <c r="A156" s="315"/>
      <c r="B156" s="1099" t="s">
        <v>700</v>
      </c>
      <c r="C156" s="1100"/>
      <c r="D156" s="108">
        <v>6.5</v>
      </c>
      <c r="E156" s="106" t="s">
        <v>83</v>
      </c>
      <c r="F156" s="61">
        <v>2</v>
      </c>
      <c r="G156" s="106" t="s">
        <v>652</v>
      </c>
      <c r="H156" s="74">
        <v>1.63</v>
      </c>
      <c r="I156" s="106" t="s">
        <v>84</v>
      </c>
      <c r="J156" s="118">
        <f>D156*F156-H156</f>
        <v>11.370000000000001</v>
      </c>
      <c r="K156" s="53"/>
      <c r="L156" s="119"/>
      <c r="M156" s="100"/>
      <c r="N156" s="1090"/>
      <c r="O156" s="1089"/>
      <c r="P156" s="70"/>
      <c r="Q156" s="70"/>
      <c r="R156" s="71"/>
    </row>
    <row r="157" spans="1:18" ht="24.95" customHeight="1">
      <c r="A157" s="315"/>
      <c r="B157" s="49"/>
      <c r="C157" s="62"/>
      <c r="D157" s="107">
        <v>4.4400000000000004</v>
      </c>
      <c r="E157" s="106" t="s">
        <v>83</v>
      </c>
      <c r="F157" s="134">
        <v>2</v>
      </c>
      <c r="G157" s="106"/>
      <c r="H157" s="106"/>
      <c r="I157" s="106" t="s">
        <v>84</v>
      </c>
      <c r="J157" s="118">
        <f>D157*F157</f>
        <v>8.8800000000000008</v>
      </c>
      <c r="K157" s="53"/>
      <c r="L157" s="119"/>
      <c r="M157" s="100"/>
      <c r="N157" s="322"/>
      <c r="O157" s="70"/>
      <c r="P157" s="70"/>
      <c r="Q157" s="70"/>
      <c r="R157" s="71"/>
    </row>
    <row r="158" spans="1:18" ht="24.95" customHeight="1">
      <c r="A158" s="315"/>
      <c r="B158" s="49"/>
      <c r="C158" s="49"/>
      <c r="D158" s="108"/>
      <c r="E158" s="106"/>
      <c r="F158" s="61"/>
      <c r="G158" s="74"/>
      <c r="H158" s="74"/>
      <c r="I158" s="315"/>
      <c r="J158" s="80"/>
      <c r="K158" s="53"/>
      <c r="L158" s="119"/>
      <c r="M158" s="100"/>
      <c r="N158" s="324"/>
      <c r="O158" s="70"/>
      <c r="P158" s="70"/>
      <c r="Q158" s="70"/>
      <c r="R158" s="71"/>
    </row>
    <row r="159" spans="1:18" ht="24.95" customHeight="1">
      <c r="A159" s="315"/>
      <c r="B159" s="49"/>
      <c r="C159" s="49"/>
      <c r="D159" s="108"/>
      <c r="E159" s="106"/>
      <c r="F159" s="61"/>
      <c r="G159" s="106"/>
      <c r="H159" s="74"/>
      <c r="I159" s="106"/>
      <c r="J159" s="80">
        <f>SUM(J156:J158)</f>
        <v>20.25</v>
      </c>
      <c r="K159" s="53"/>
      <c r="L159" s="119">
        <f>ROUNDUP(J159,1)</f>
        <v>20.3</v>
      </c>
      <c r="M159" s="315" t="s">
        <v>541</v>
      </c>
      <c r="N159" s="69"/>
      <c r="O159" s="70"/>
      <c r="P159" s="70"/>
      <c r="Q159" s="70"/>
      <c r="R159" s="71"/>
    </row>
    <row r="160" spans="1:18" ht="24.95" customHeight="1">
      <c r="A160" s="315"/>
      <c r="B160" s="315"/>
      <c r="C160" s="315"/>
      <c r="D160" s="97"/>
      <c r="E160" s="106"/>
      <c r="F160" s="97"/>
      <c r="G160" s="106"/>
      <c r="H160" s="99"/>
      <c r="I160" s="106"/>
      <c r="J160" s="68"/>
      <c r="K160" s="52"/>
      <c r="L160" s="76"/>
      <c r="M160" s="57"/>
      <c r="N160" s="69"/>
      <c r="O160" s="70"/>
      <c r="P160" s="70"/>
      <c r="Q160" s="70"/>
      <c r="R160" s="71"/>
    </row>
    <row r="161" spans="1:18" ht="24.95" customHeight="1">
      <c r="A161" s="315"/>
      <c r="B161" s="315"/>
      <c r="C161" s="50"/>
      <c r="D161" s="97"/>
      <c r="E161" s="106"/>
      <c r="F161" s="97"/>
      <c r="G161" s="106"/>
      <c r="H161" s="99"/>
      <c r="I161" s="99"/>
      <c r="J161" s="68"/>
      <c r="K161" s="52"/>
      <c r="L161" s="76"/>
      <c r="M161" s="57"/>
      <c r="N161" s="69"/>
      <c r="O161" s="70"/>
      <c r="P161" s="70"/>
      <c r="Q161" s="70"/>
      <c r="R161" s="71"/>
    </row>
    <row r="162" spans="1:18" ht="24.95" customHeight="1">
      <c r="A162" s="315"/>
      <c r="B162" s="315"/>
      <c r="C162" s="50"/>
      <c r="D162" s="97"/>
      <c r="E162" s="96"/>
      <c r="F162" s="97"/>
      <c r="G162" s="96"/>
      <c r="H162" s="99"/>
      <c r="I162" s="99"/>
      <c r="J162" s="68"/>
      <c r="K162" s="52"/>
      <c r="L162" s="63"/>
      <c r="M162" s="315"/>
      <c r="N162" s="69"/>
      <c r="O162" s="70"/>
      <c r="P162" s="70"/>
      <c r="Q162" s="70"/>
      <c r="R162" s="71"/>
    </row>
    <row r="163" spans="1:18" ht="24.95" customHeight="1">
      <c r="A163" s="315"/>
      <c r="B163" s="315"/>
      <c r="C163" s="50"/>
      <c r="D163" s="97"/>
      <c r="E163" s="96"/>
      <c r="F163" s="97"/>
      <c r="G163" s="96"/>
      <c r="H163" s="99"/>
      <c r="I163" s="106"/>
      <c r="J163" s="79"/>
      <c r="K163" s="76"/>
      <c r="L163" s="63"/>
      <c r="M163" s="57"/>
      <c r="N163" s="72"/>
      <c r="O163" s="70"/>
      <c r="P163" s="70"/>
      <c r="Q163" s="70"/>
      <c r="R163" s="71"/>
    </row>
    <row r="164" spans="1:18" ht="24.95" customHeight="1">
      <c r="A164" s="315"/>
      <c r="B164" s="244"/>
      <c r="C164" s="174"/>
      <c r="D164" s="273"/>
      <c r="E164" s="274"/>
      <c r="F164" s="273"/>
      <c r="G164" s="274"/>
      <c r="H164" s="275"/>
      <c r="I164" s="187"/>
      <c r="J164" s="276"/>
      <c r="K164" s="277"/>
      <c r="L164" s="278"/>
      <c r="M164" s="176"/>
      <c r="N164" s="179"/>
      <c r="O164" s="1091"/>
      <c r="P164" s="1091"/>
      <c r="Q164" s="70"/>
      <c r="R164" s="71"/>
    </row>
    <row r="165" spans="1:18" ht="24.95" customHeight="1">
      <c r="A165" s="315"/>
      <c r="B165" s="315"/>
      <c r="C165" s="50"/>
      <c r="D165" s="97"/>
      <c r="E165" s="96"/>
      <c r="F165" s="78"/>
      <c r="G165" s="96"/>
      <c r="H165" s="99"/>
      <c r="I165" s="98"/>
      <c r="J165" s="383"/>
      <c r="K165" s="52"/>
      <c r="L165" s="52"/>
      <c r="M165" s="57"/>
      <c r="N165" s="125"/>
      <c r="O165" s="321"/>
      <c r="P165" s="70"/>
      <c r="Q165" s="70"/>
      <c r="R165" s="71"/>
    </row>
    <row r="166" spans="1:18" ht="24.95" customHeight="1">
      <c r="A166" s="315"/>
      <c r="B166" s="315"/>
      <c r="C166" s="50"/>
      <c r="D166" s="97"/>
      <c r="E166" s="96"/>
      <c r="F166" s="78"/>
      <c r="G166" s="96"/>
      <c r="H166" s="99"/>
      <c r="I166" s="98"/>
      <c r="J166" s="383"/>
      <c r="K166" s="52"/>
      <c r="L166" s="52"/>
      <c r="M166" s="57"/>
      <c r="N166" s="321"/>
      <c r="O166" s="321"/>
      <c r="P166" s="70"/>
      <c r="Q166" s="70"/>
      <c r="R166" s="71"/>
    </row>
    <row r="167" spans="1:18" ht="24.95" customHeight="1">
      <c r="A167" s="315"/>
      <c r="B167" s="50"/>
      <c r="C167" s="50"/>
      <c r="D167" s="97"/>
      <c r="E167" s="96"/>
      <c r="F167" s="61"/>
      <c r="G167" s="73"/>
      <c r="H167" s="74"/>
      <c r="I167" s="98"/>
      <c r="J167" s="68"/>
      <c r="K167" s="53"/>
      <c r="L167" s="76"/>
      <c r="M167" s="57"/>
      <c r="N167" s="152"/>
      <c r="O167" s="152"/>
      <c r="P167" s="153"/>
      <c r="Q167" s="153"/>
      <c r="R167" s="154"/>
    </row>
    <row r="168" spans="1:18" ht="24.95" customHeight="1">
      <c r="A168" s="1049" t="str">
        <f>A101</f>
        <v xml:space="preserve">数　　　　量　　　　計　　　算　　　表　　　　　　　　展示棟改修工事 </v>
      </c>
      <c r="B168" s="1050"/>
      <c r="C168" s="1050"/>
      <c r="D168" s="1050"/>
      <c r="E168" s="1050"/>
      <c r="F168" s="1050"/>
      <c r="G168" s="1050"/>
      <c r="H168" s="1050"/>
      <c r="I168" s="1050"/>
      <c r="J168" s="1050"/>
      <c r="K168" s="1050"/>
      <c r="L168" s="1050"/>
      <c r="M168" s="1050"/>
      <c r="N168" s="1050"/>
      <c r="O168" s="1050"/>
      <c r="P168" s="1050"/>
      <c r="Q168" s="1050"/>
      <c r="R168" s="1051"/>
    </row>
    <row r="169" spans="1:18" ht="24.95" customHeight="1">
      <c r="A169" s="1052"/>
      <c r="B169" s="1053"/>
      <c r="C169" s="1053"/>
      <c r="D169" s="1053"/>
      <c r="E169" s="1053"/>
      <c r="F169" s="1053"/>
      <c r="G169" s="1053"/>
      <c r="H169" s="1053"/>
      <c r="I169" s="1053"/>
      <c r="J169" s="1053"/>
      <c r="K169" s="1053"/>
      <c r="L169" s="1053"/>
      <c r="M169" s="1053"/>
      <c r="N169" s="1053"/>
      <c r="O169" s="1053"/>
      <c r="P169" s="1053"/>
      <c r="Q169" s="1053"/>
      <c r="R169" s="1054"/>
    </row>
    <row r="170" spans="1:18" ht="24.95" customHeight="1">
      <c r="A170" s="1055"/>
      <c r="B170" s="1056"/>
      <c r="C170" s="1056"/>
      <c r="D170" s="1056"/>
      <c r="E170" s="1056"/>
      <c r="F170" s="1056"/>
      <c r="G170" s="1056"/>
      <c r="H170" s="1056"/>
      <c r="I170" s="1056"/>
      <c r="J170" s="1056"/>
      <c r="K170" s="1056"/>
      <c r="L170" s="1056"/>
      <c r="M170" s="1056"/>
      <c r="N170" s="1056"/>
      <c r="O170" s="1056"/>
      <c r="P170" s="1056"/>
      <c r="Q170" s="1056"/>
      <c r="R170" s="1057"/>
    </row>
    <row r="171" spans="1:18" ht="24.95" customHeight="1">
      <c r="A171" s="315" t="s">
        <v>52</v>
      </c>
      <c r="B171" s="1083" t="s">
        <v>53</v>
      </c>
      <c r="C171" s="1084"/>
      <c r="D171" s="1083" t="s">
        <v>54</v>
      </c>
      <c r="E171" s="1085"/>
      <c r="F171" s="1085"/>
      <c r="G171" s="1085"/>
      <c r="H171" s="1085"/>
      <c r="I171" s="1085"/>
      <c r="J171" s="1085"/>
      <c r="K171" s="1084"/>
      <c r="L171" s="315" t="s">
        <v>55</v>
      </c>
      <c r="M171" s="315" t="s">
        <v>56</v>
      </c>
      <c r="N171" s="1083" t="s">
        <v>57</v>
      </c>
      <c r="O171" s="1085"/>
      <c r="P171" s="1085"/>
      <c r="Q171" s="1085"/>
      <c r="R171" s="1084"/>
    </row>
    <row r="172" spans="1:18" ht="24.95" customHeight="1">
      <c r="A172" s="315" t="s">
        <v>132</v>
      </c>
      <c r="B172" s="49" t="s">
        <v>194</v>
      </c>
      <c r="C172" s="129"/>
      <c r="D172" s="267">
        <f>L72</f>
        <v>40.800000000000004</v>
      </c>
      <c r="E172" s="106" t="s">
        <v>665</v>
      </c>
      <c r="F172" s="267">
        <v>1.08</v>
      </c>
      <c r="G172" s="74"/>
      <c r="H172" s="269"/>
      <c r="I172" s="315" t="s">
        <v>651</v>
      </c>
      <c r="J172" s="80">
        <f>D172*F172</f>
        <v>44.064000000000007</v>
      </c>
      <c r="K172" s="53"/>
      <c r="L172" s="95">
        <f>ROUNDUP(J172,1)</f>
        <v>44.1</v>
      </c>
      <c r="M172" s="315" t="s">
        <v>701</v>
      </c>
      <c r="N172" s="318" t="s">
        <v>702</v>
      </c>
      <c r="O172" s="314"/>
      <c r="P172" s="55"/>
      <c r="Q172" s="55"/>
      <c r="R172" s="56"/>
    </row>
    <row r="173" spans="1:18" ht="24.95" customHeight="1">
      <c r="A173" s="315"/>
      <c r="B173" s="49"/>
      <c r="C173" s="62"/>
      <c r="D173" s="108"/>
      <c r="E173" s="74"/>
      <c r="F173" s="61"/>
      <c r="G173" s="74"/>
      <c r="H173" s="74"/>
      <c r="I173" s="315" t="s">
        <v>647</v>
      </c>
      <c r="J173" s="371">
        <v>9.8000000000000007</v>
      </c>
      <c r="K173" s="53">
        <f>L172/9.8</f>
        <v>4.5</v>
      </c>
      <c r="L173" s="119">
        <f>K173</f>
        <v>4.5</v>
      </c>
      <c r="M173" s="100" t="s">
        <v>535</v>
      </c>
      <c r="N173" s="318"/>
      <c r="O173" s="314"/>
      <c r="P173" s="314"/>
      <c r="Q173" s="314"/>
      <c r="R173" s="59"/>
    </row>
    <row r="174" spans="1:18" ht="24.95" customHeight="1">
      <c r="A174" s="315"/>
      <c r="B174" s="49"/>
      <c r="C174" s="62"/>
      <c r="D174" s="107"/>
      <c r="E174" s="74"/>
      <c r="F174" s="134"/>
      <c r="G174" s="106"/>
      <c r="H174" s="106"/>
      <c r="I174" s="315"/>
      <c r="J174" s="118"/>
      <c r="K174" s="53"/>
      <c r="L174" s="119"/>
      <c r="M174" s="100"/>
      <c r="N174" s="318"/>
      <c r="O174" s="314"/>
      <c r="P174" s="314"/>
      <c r="Q174" s="314"/>
      <c r="R174" s="59"/>
    </row>
    <row r="175" spans="1:18" ht="24.95" customHeight="1">
      <c r="A175" s="315"/>
      <c r="B175" s="49" t="s">
        <v>248</v>
      </c>
      <c r="C175" s="49"/>
      <c r="D175" s="1145">
        <v>5.1325602000000003</v>
      </c>
      <c r="E175" s="106" t="s">
        <v>665</v>
      </c>
      <c r="F175" s="61">
        <v>0.6</v>
      </c>
      <c r="G175" s="74"/>
      <c r="H175" s="74"/>
      <c r="I175" s="315" t="s">
        <v>651</v>
      </c>
      <c r="J175" s="80">
        <f>D175*F175</f>
        <v>3.0795361200000002</v>
      </c>
      <c r="K175" s="53"/>
      <c r="L175" s="119">
        <f>ROUNDUP(J175,1)</f>
        <v>3.1</v>
      </c>
      <c r="M175" s="100" t="s">
        <v>535</v>
      </c>
      <c r="N175" s="1086" t="s">
        <v>703</v>
      </c>
      <c r="O175" s="1087"/>
      <c r="P175" s="314"/>
      <c r="Q175" s="314"/>
      <c r="R175" s="59"/>
    </row>
    <row r="176" spans="1:18" ht="24.95" customHeight="1">
      <c r="A176" s="49"/>
      <c r="B176" s="50"/>
      <c r="C176" s="50"/>
      <c r="D176" s="108"/>
      <c r="E176" s="106"/>
      <c r="F176" s="249"/>
      <c r="G176" s="106"/>
      <c r="H176" s="73"/>
      <c r="I176" s="73"/>
      <c r="J176" s="73"/>
      <c r="K176" s="269"/>
      <c r="L176" s="279"/>
      <c r="M176" s="109"/>
      <c r="N176" s="342"/>
      <c r="O176" s="314"/>
      <c r="P176" s="314"/>
      <c r="Q176" s="314"/>
      <c r="R176" s="59"/>
    </row>
    <row r="177" spans="1:18" ht="24.95" customHeight="1">
      <c r="A177" s="49"/>
      <c r="B177" s="50"/>
      <c r="C177" s="50"/>
      <c r="D177" s="108"/>
      <c r="E177" s="106"/>
      <c r="F177" s="108"/>
      <c r="G177" s="73"/>
      <c r="H177" s="73"/>
      <c r="I177" s="73"/>
      <c r="J177" s="73"/>
      <c r="K177" s="269"/>
      <c r="L177" s="279"/>
      <c r="M177" s="109"/>
      <c r="N177" s="342"/>
      <c r="O177" s="314"/>
      <c r="P177" s="314"/>
      <c r="Q177" s="314"/>
      <c r="R177" s="59"/>
    </row>
    <row r="178" spans="1:18" ht="24.95" customHeight="1">
      <c r="A178" s="49" t="s">
        <v>704</v>
      </c>
      <c r="B178" s="50" t="s">
        <v>365</v>
      </c>
      <c r="C178" s="50" t="s">
        <v>705</v>
      </c>
      <c r="D178" s="108">
        <v>2.5</v>
      </c>
      <c r="E178" s="106" t="s">
        <v>706</v>
      </c>
      <c r="F178" s="108">
        <v>4</v>
      </c>
      <c r="G178" s="106" t="s">
        <v>706</v>
      </c>
      <c r="H178" s="73">
        <v>1</v>
      </c>
      <c r="I178" s="315" t="s">
        <v>632</v>
      </c>
      <c r="J178" s="73">
        <f>D178*F178*H178</f>
        <v>10</v>
      </c>
      <c r="K178" s="269"/>
      <c r="L178" s="279"/>
      <c r="M178" s="109"/>
      <c r="N178" s="342"/>
      <c r="O178" s="314"/>
      <c r="P178" s="314"/>
      <c r="Q178" s="314"/>
      <c r="R178" s="59"/>
    </row>
    <row r="179" spans="1:18" ht="24.95" customHeight="1">
      <c r="A179" s="49"/>
      <c r="B179" s="50"/>
      <c r="C179" s="50" t="s">
        <v>707</v>
      </c>
      <c r="D179" s="108">
        <v>1.63</v>
      </c>
      <c r="E179" s="106" t="s">
        <v>708</v>
      </c>
      <c r="F179" s="108">
        <v>3.7250000000000001</v>
      </c>
      <c r="G179" s="106" t="s">
        <v>708</v>
      </c>
      <c r="H179" s="73">
        <v>5.7850000000000001</v>
      </c>
      <c r="I179" s="73" t="str">
        <f>++G180</f>
        <v>+</v>
      </c>
      <c r="J179" s="73"/>
      <c r="K179" s="269"/>
      <c r="L179" s="279"/>
      <c r="M179" s="109"/>
      <c r="N179" s="342"/>
      <c r="O179" s="314"/>
      <c r="P179" s="314"/>
      <c r="Q179" s="314"/>
      <c r="R179" s="59"/>
    </row>
    <row r="180" spans="1:18" ht="24.95" customHeight="1">
      <c r="A180" s="49"/>
      <c r="B180" s="50"/>
      <c r="C180" s="50"/>
      <c r="D180" s="108">
        <v>3.625</v>
      </c>
      <c r="E180" s="106" t="s">
        <v>648</v>
      </c>
      <c r="F180" s="108">
        <v>1.83</v>
      </c>
      <c r="G180" s="106" t="s">
        <v>648</v>
      </c>
      <c r="H180" s="73"/>
      <c r="I180" s="315" t="s">
        <v>651</v>
      </c>
      <c r="J180" s="73">
        <f>D179+F179+H179+D180+F180</f>
        <v>16.594999999999999</v>
      </c>
      <c r="K180" s="269"/>
      <c r="L180" s="279"/>
      <c r="M180" s="109"/>
      <c r="N180" s="318"/>
      <c r="O180" s="314"/>
      <c r="P180" s="314"/>
      <c r="Q180" s="314"/>
      <c r="R180" s="59"/>
    </row>
    <row r="181" spans="1:18" ht="24.95" customHeight="1">
      <c r="A181" s="49"/>
      <c r="B181" s="50"/>
      <c r="C181" s="50"/>
      <c r="D181" s="108">
        <f>J180</f>
        <v>16.594999999999999</v>
      </c>
      <c r="E181" s="106" t="s">
        <v>665</v>
      </c>
      <c r="F181" s="272">
        <v>0.6</v>
      </c>
      <c r="G181" s="106" t="s">
        <v>665</v>
      </c>
      <c r="H181" s="73">
        <v>1</v>
      </c>
      <c r="I181" s="315" t="s">
        <v>651</v>
      </c>
      <c r="J181" s="73">
        <f>D181*F181*H181</f>
        <v>9.956999999999999</v>
      </c>
      <c r="K181" s="269"/>
      <c r="L181" s="270"/>
      <c r="M181" s="109"/>
      <c r="N181" s="342"/>
      <c r="O181" s="314"/>
      <c r="P181" s="314"/>
      <c r="Q181" s="314"/>
      <c r="R181" s="59"/>
    </row>
    <row r="182" spans="1:18" ht="24.95" customHeight="1">
      <c r="A182" s="49"/>
      <c r="B182" s="60"/>
      <c r="C182" s="50"/>
      <c r="D182" s="108"/>
      <c r="E182" s="73"/>
      <c r="F182" s="108"/>
      <c r="G182" s="73"/>
      <c r="H182" s="73"/>
      <c r="I182" s="73"/>
      <c r="J182" s="73"/>
      <c r="K182" s="269"/>
      <c r="L182" s="269"/>
      <c r="M182" s="109"/>
      <c r="N182" s="1080"/>
      <c r="O182" s="1046"/>
      <c r="P182" s="1046"/>
      <c r="Q182" s="1046"/>
      <c r="R182" s="59"/>
    </row>
    <row r="183" spans="1:18" ht="24.95" customHeight="1">
      <c r="A183" s="49"/>
      <c r="B183" s="60"/>
      <c r="C183" s="50"/>
      <c r="D183" s="108"/>
      <c r="E183" s="106"/>
      <c r="F183" s="108"/>
      <c r="G183" s="106"/>
      <c r="H183" s="73"/>
      <c r="I183" s="73"/>
      <c r="J183" s="73">
        <f>J178+J181</f>
        <v>19.957000000000001</v>
      </c>
      <c r="K183" s="269"/>
      <c r="L183" s="269"/>
      <c r="M183" s="109"/>
      <c r="N183" s="317"/>
      <c r="O183" s="314"/>
      <c r="P183" s="314"/>
      <c r="Q183" s="314"/>
      <c r="R183" s="59"/>
    </row>
    <row r="184" spans="1:18" ht="24.95" customHeight="1">
      <c r="A184" s="49"/>
      <c r="B184" s="60"/>
      <c r="C184" s="50"/>
      <c r="D184" s="108">
        <f>J183</f>
        <v>19.957000000000001</v>
      </c>
      <c r="E184" s="106" t="s">
        <v>665</v>
      </c>
      <c r="F184" s="108">
        <v>0.6</v>
      </c>
      <c r="G184" s="73"/>
      <c r="H184" s="73"/>
      <c r="I184" s="315" t="s">
        <v>651</v>
      </c>
      <c r="J184" s="73">
        <f>D184*F184</f>
        <v>11.9742</v>
      </c>
      <c r="K184" s="269"/>
      <c r="L184" s="269">
        <f>ROUNDUP(J184,1)</f>
        <v>12</v>
      </c>
      <c r="M184" s="109" t="s">
        <v>535</v>
      </c>
      <c r="N184" s="317" t="s">
        <v>96</v>
      </c>
      <c r="O184" s="314"/>
      <c r="P184" s="314"/>
      <c r="Q184" s="314"/>
      <c r="R184" s="59"/>
    </row>
    <row r="185" spans="1:18" ht="24.95" customHeight="1">
      <c r="A185" s="49"/>
      <c r="B185" s="60"/>
      <c r="C185" s="50"/>
      <c r="D185" s="108"/>
      <c r="E185" s="73"/>
      <c r="F185" s="108"/>
      <c r="G185" s="73"/>
      <c r="H185" s="73"/>
      <c r="I185" s="106"/>
      <c r="J185" s="73"/>
      <c r="K185" s="269"/>
      <c r="L185" s="269"/>
      <c r="M185" s="109"/>
      <c r="N185" s="317"/>
      <c r="O185" s="314"/>
      <c r="P185" s="314"/>
      <c r="Q185" s="314"/>
      <c r="R185" s="59"/>
    </row>
    <row r="186" spans="1:18" ht="24.95" customHeight="1">
      <c r="A186" s="49"/>
      <c r="B186" s="60" t="s">
        <v>561</v>
      </c>
      <c r="C186" s="50"/>
      <c r="D186" s="108"/>
      <c r="E186" s="73"/>
      <c r="F186" s="108"/>
      <c r="G186" s="73"/>
      <c r="H186" s="73"/>
      <c r="I186" s="106"/>
      <c r="J186" s="73"/>
      <c r="K186" s="269"/>
      <c r="L186" s="269">
        <f>L184</f>
        <v>12</v>
      </c>
      <c r="M186" s="109" t="s">
        <v>535</v>
      </c>
      <c r="N186" s="317"/>
      <c r="O186" s="314"/>
      <c r="P186" s="314"/>
      <c r="Q186" s="314"/>
      <c r="R186" s="59"/>
    </row>
    <row r="187" spans="1:18" ht="24.95" customHeight="1">
      <c r="A187" s="49"/>
      <c r="B187" s="60" t="s">
        <v>709</v>
      </c>
      <c r="C187" s="50"/>
      <c r="D187" s="108"/>
      <c r="E187" s="106"/>
      <c r="F187" s="108"/>
      <c r="G187" s="73"/>
      <c r="H187" s="73"/>
      <c r="I187" s="106"/>
      <c r="J187" s="73"/>
      <c r="K187" s="269"/>
      <c r="L187" s="269"/>
      <c r="M187" s="109"/>
      <c r="N187" s="1080"/>
      <c r="O187" s="1046"/>
      <c r="P187" s="314"/>
      <c r="Q187" s="314"/>
      <c r="R187" s="59"/>
    </row>
    <row r="188" spans="1:18" ht="24.95" customHeight="1">
      <c r="A188" s="49"/>
      <c r="B188" s="60" t="s">
        <v>710</v>
      </c>
      <c r="C188" s="50"/>
      <c r="D188" s="108"/>
      <c r="E188" s="73"/>
      <c r="F188" s="108"/>
      <c r="G188" s="73"/>
      <c r="H188" s="73"/>
      <c r="I188" s="106"/>
      <c r="J188" s="73"/>
      <c r="K188" s="269"/>
      <c r="L188" s="269">
        <f>L173</f>
        <v>4.5</v>
      </c>
      <c r="M188" s="109" t="s">
        <v>535</v>
      </c>
      <c r="N188" s="317"/>
      <c r="O188" s="314"/>
      <c r="P188" s="314"/>
      <c r="Q188" s="314"/>
      <c r="R188" s="59"/>
    </row>
    <row r="189" spans="1:18" ht="24.95" customHeight="1">
      <c r="A189" s="49"/>
      <c r="B189" s="60" t="s">
        <v>711</v>
      </c>
      <c r="C189" s="50"/>
      <c r="D189" s="108"/>
      <c r="E189" s="73"/>
      <c r="F189" s="108"/>
      <c r="G189" s="73"/>
      <c r="H189" s="73"/>
      <c r="I189" s="106"/>
      <c r="J189" s="73"/>
      <c r="K189" s="269"/>
      <c r="L189" s="269"/>
      <c r="M189" s="109"/>
      <c r="N189" s="317"/>
      <c r="O189" s="314"/>
      <c r="P189" s="314"/>
      <c r="Q189" s="314"/>
      <c r="R189" s="59"/>
    </row>
    <row r="190" spans="1:18" ht="24.95" customHeight="1">
      <c r="A190" s="49"/>
      <c r="B190" s="60"/>
      <c r="C190" s="50"/>
      <c r="D190" s="108"/>
      <c r="E190" s="73"/>
      <c r="F190" s="108"/>
      <c r="G190" s="73"/>
      <c r="H190" s="73"/>
      <c r="I190" s="106"/>
      <c r="J190" s="73"/>
      <c r="K190" s="269"/>
      <c r="L190" s="269"/>
      <c r="M190" s="109"/>
      <c r="N190" s="317"/>
      <c r="O190" s="314"/>
      <c r="P190" s="314"/>
      <c r="Q190" s="314"/>
      <c r="R190" s="59"/>
    </row>
    <row r="191" spans="1:18" ht="24.95" customHeight="1">
      <c r="A191" s="49"/>
      <c r="B191" s="60" t="s">
        <v>369</v>
      </c>
      <c r="C191" s="50"/>
      <c r="D191" s="108"/>
      <c r="E191" s="106"/>
      <c r="F191" s="108"/>
      <c r="G191" s="73"/>
      <c r="H191" s="73"/>
      <c r="I191" s="106"/>
      <c r="J191" s="73"/>
      <c r="K191" s="269"/>
      <c r="L191" s="269">
        <f>L175</f>
        <v>3.1</v>
      </c>
      <c r="M191" s="109" t="s">
        <v>535</v>
      </c>
      <c r="N191" s="317"/>
      <c r="O191" s="314"/>
      <c r="P191" s="314"/>
      <c r="Q191" s="314"/>
      <c r="R191" s="59"/>
    </row>
    <row r="192" spans="1:18" ht="24.95" customHeight="1">
      <c r="A192" s="49"/>
      <c r="B192" s="50"/>
      <c r="C192" s="50"/>
      <c r="D192" s="108"/>
      <c r="E192" s="73"/>
      <c r="F192" s="108"/>
      <c r="G192" s="73"/>
      <c r="H192" s="73"/>
      <c r="I192" s="73"/>
      <c r="J192" s="73"/>
      <c r="K192" s="269"/>
      <c r="L192" s="279"/>
      <c r="M192" s="109"/>
      <c r="N192" s="342"/>
      <c r="O192" s="314"/>
      <c r="P192" s="314"/>
      <c r="Q192" s="314"/>
      <c r="R192" s="59"/>
    </row>
    <row r="193" spans="1:18" ht="24.95" customHeight="1">
      <c r="A193" s="315"/>
      <c r="B193" s="49"/>
      <c r="C193" s="50"/>
      <c r="D193" s="108"/>
      <c r="E193" s="73"/>
      <c r="F193" s="108"/>
      <c r="G193" s="73"/>
      <c r="H193" s="73"/>
      <c r="I193" s="106"/>
      <c r="J193" s="73"/>
      <c r="K193" s="269"/>
      <c r="L193" s="279"/>
      <c r="M193" s="109"/>
      <c r="N193" s="342"/>
      <c r="O193" s="314"/>
      <c r="P193" s="314"/>
      <c r="Q193" s="314"/>
      <c r="R193" s="59"/>
    </row>
    <row r="194" spans="1:18" ht="24.95" customHeight="1">
      <c r="A194" s="315"/>
      <c r="B194" s="62"/>
      <c r="C194" s="50"/>
      <c r="D194" s="108"/>
      <c r="E194" s="73"/>
      <c r="F194" s="108"/>
      <c r="G194" s="73"/>
      <c r="H194" s="73"/>
      <c r="I194" s="106"/>
      <c r="J194" s="73"/>
      <c r="K194" s="269"/>
      <c r="L194" s="269"/>
      <c r="M194" s="315"/>
      <c r="N194" s="317"/>
      <c r="O194" s="326"/>
      <c r="P194" s="314"/>
      <c r="Q194" s="314"/>
      <c r="R194" s="59"/>
    </row>
    <row r="195" spans="1:18" ht="24.95" customHeight="1">
      <c r="A195" s="315"/>
      <c r="B195" s="49"/>
      <c r="C195" s="50"/>
      <c r="D195" s="108"/>
      <c r="E195" s="73"/>
      <c r="F195" s="108"/>
      <c r="G195" s="73"/>
      <c r="H195" s="73"/>
      <c r="I195" s="106"/>
      <c r="J195" s="73"/>
      <c r="K195" s="269"/>
      <c r="L195" s="269"/>
      <c r="M195" s="269"/>
      <c r="N195" s="317"/>
      <c r="O195" s="314"/>
      <c r="P195" s="314"/>
      <c r="Q195" s="314"/>
      <c r="R195" s="59"/>
    </row>
    <row r="196" spans="1:18" ht="24.95" customHeight="1">
      <c r="A196" s="315"/>
      <c r="B196" s="49" t="s">
        <v>712</v>
      </c>
      <c r="C196" s="50"/>
      <c r="D196" s="108"/>
      <c r="E196" s="73"/>
      <c r="F196" s="108"/>
      <c r="G196" s="73"/>
      <c r="H196" s="73"/>
      <c r="I196" s="106"/>
      <c r="J196" s="73"/>
      <c r="K196" s="269"/>
      <c r="L196" s="269">
        <f>SUM(L186:L195)</f>
        <v>19.600000000000001</v>
      </c>
      <c r="M196" s="109" t="s">
        <v>535</v>
      </c>
      <c r="N196" s="317"/>
      <c r="O196" s="314"/>
      <c r="P196" s="314"/>
      <c r="Q196" s="314"/>
      <c r="R196" s="59"/>
    </row>
    <row r="197" spans="1:18" ht="24.95" customHeight="1">
      <c r="A197" s="315"/>
      <c r="B197" s="62"/>
      <c r="C197" s="50" t="s">
        <v>564</v>
      </c>
      <c r="D197" s="108"/>
      <c r="E197" s="106"/>
      <c r="F197" s="108"/>
      <c r="G197" s="106"/>
      <c r="H197" s="73"/>
      <c r="I197" s="106"/>
      <c r="J197" s="247"/>
      <c r="K197" s="269"/>
      <c r="L197" s="279">
        <f>ROUNDUP(L196/8,0)</f>
        <v>3</v>
      </c>
      <c r="M197" s="100" t="s">
        <v>223</v>
      </c>
      <c r="N197" s="1081"/>
      <c r="O197" s="1082"/>
      <c r="P197" s="314"/>
      <c r="Q197" s="314"/>
      <c r="R197" s="59"/>
    </row>
    <row r="198" spans="1:18" ht="24.95" customHeight="1">
      <c r="A198" s="315"/>
      <c r="B198" s="49"/>
      <c r="C198" s="50"/>
      <c r="D198" s="108"/>
      <c r="E198" s="73"/>
      <c r="F198" s="108"/>
      <c r="G198" s="73"/>
      <c r="H198" s="271"/>
      <c r="I198" s="106"/>
      <c r="J198" s="73"/>
      <c r="K198" s="269"/>
      <c r="L198" s="269"/>
      <c r="M198" s="109"/>
      <c r="N198" s="327"/>
      <c r="O198" s="314"/>
      <c r="P198" s="314"/>
      <c r="Q198" s="314"/>
      <c r="R198" s="59"/>
    </row>
    <row r="199" spans="1:18" ht="24.95" customHeight="1">
      <c r="A199" s="315"/>
      <c r="B199" s="49"/>
      <c r="C199" s="50"/>
      <c r="D199" s="108"/>
      <c r="E199" s="106"/>
      <c r="F199" s="108"/>
      <c r="G199" s="106"/>
      <c r="H199" s="73"/>
      <c r="I199" s="106"/>
      <c r="J199" s="73"/>
      <c r="K199" s="269"/>
      <c r="L199" s="269"/>
      <c r="M199" s="109"/>
      <c r="N199" s="327"/>
      <c r="O199" s="314"/>
      <c r="P199" s="314"/>
      <c r="Q199" s="314"/>
      <c r="R199" s="59"/>
    </row>
    <row r="200" spans="1:18" ht="24.95" customHeight="1">
      <c r="A200" s="315"/>
      <c r="B200" s="62"/>
      <c r="C200" s="50"/>
      <c r="D200" s="108"/>
      <c r="E200" s="73"/>
      <c r="F200" s="108"/>
      <c r="G200" s="73"/>
      <c r="H200" s="73"/>
      <c r="I200" s="106"/>
      <c r="J200" s="73"/>
      <c r="K200" s="269"/>
      <c r="L200" s="269"/>
      <c r="M200" s="109"/>
      <c r="N200" s="282"/>
      <c r="O200" s="123"/>
      <c r="P200" s="123"/>
      <c r="Q200" s="123"/>
      <c r="R200" s="124"/>
    </row>
    <row r="201" spans="1:18" ht="24" customHeight="1">
      <c r="A201" s="1049" t="str">
        <f>A1</f>
        <v xml:space="preserve">数　　　　量　　　　計　　　算　　　表　　　　　　　　展示棟改修工事 </v>
      </c>
      <c r="B201" s="1050"/>
      <c r="C201" s="1050"/>
      <c r="D201" s="1050"/>
      <c r="E201" s="1050"/>
      <c r="F201" s="1050"/>
      <c r="G201" s="1050"/>
      <c r="H201" s="1050"/>
      <c r="I201" s="1050"/>
      <c r="J201" s="1050"/>
      <c r="K201" s="1050"/>
      <c r="L201" s="1050"/>
      <c r="M201" s="1050"/>
      <c r="N201" s="1050"/>
      <c r="O201" s="1050"/>
      <c r="P201" s="1050"/>
      <c r="Q201" s="1050"/>
      <c r="R201" s="1051"/>
    </row>
    <row r="202" spans="1:18" ht="24" customHeight="1">
      <c r="A202" s="1052"/>
      <c r="B202" s="1053"/>
      <c r="C202" s="1053"/>
      <c r="D202" s="1053"/>
      <c r="E202" s="1053"/>
      <c r="F202" s="1053"/>
      <c r="G202" s="1053"/>
      <c r="H202" s="1053"/>
      <c r="I202" s="1053"/>
      <c r="J202" s="1053"/>
      <c r="K202" s="1053"/>
      <c r="L202" s="1053"/>
      <c r="M202" s="1053"/>
      <c r="N202" s="1053"/>
      <c r="O202" s="1053"/>
      <c r="P202" s="1053"/>
      <c r="Q202" s="1053"/>
      <c r="R202" s="1054"/>
    </row>
    <row r="203" spans="1:18" ht="24" customHeight="1">
      <c r="A203" s="1055"/>
      <c r="B203" s="1056"/>
      <c r="C203" s="1056"/>
      <c r="D203" s="1056"/>
      <c r="E203" s="1056"/>
      <c r="F203" s="1056"/>
      <c r="G203" s="1056"/>
      <c r="H203" s="1056"/>
      <c r="I203" s="1056"/>
      <c r="J203" s="1056"/>
      <c r="K203" s="1056"/>
      <c r="L203" s="1056"/>
      <c r="M203" s="1056"/>
      <c r="N203" s="1056"/>
      <c r="O203" s="1056"/>
      <c r="P203" s="1056"/>
      <c r="Q203" s="1056"/>
      <c r="R203" s="1057"/>
    </row>
    <row r="204" spans="1:18" ht="24" customHeight="1">
      <c r="A204" s="315" t="s">
        <v>52</v>
      </c>
      <c r="B204" s="315" t="s">
        <v>53</v>
      </c>
      <c r="C204" s="1058" t="s">
        <v>54</v>
      </c>
      <c r="D204" s="1058"/>
      <c r="E204" s="1058"/>
      <c r="F204" s="1058"/>
      <c r="G204" s="1058"/>
      <c r="H204" s="1058"/>
      <c r="I204" s="1058"/>
      <c r="J204" s="1058"/>
      <c r="K204" s="1058"/>
      <c r="L204" s="315" t="s">
        <v>55</v>
      </c>
      <c r="M204" s="315" t="s">
        <v>56</v>
      </c>
      <c r="N204" s="1058" t="s">
        <v>57</v>
      </c>
      <c r="O204" s="1058"/>
      <c r="P204" s="1058"/>
      <c r="Q204" s="1058"/>
      <c r="R204" s="1058"/>
    </row>
    <row r="205" spans="1:18" ht="24" customHeight="1">
      <c r="A205" s="315" t="s">
        <v>104</v>
      </c>
      <c r="B205" s="315"/>
      <c r="C205" s="50"/>
      <c r="D205" s="268"/>
      <c r="E205" s="96"/>
      <c r="F205" s="268"/>
      <c r="G205" s="106"/>
      <c r="H205" s="279"/>
      <c r="I205" s="98"/>
      <c r="J205" s="283"/>
      <c r="K205" s="269"/>
      <c r="L205" s="269"/>
      <c r="M205" s="109"/>
      <c r="N205" s="284"/>
      <c r="O205" s="55"/>
      <c r="P205" s="55"/>
      <c r="Q205" s="55"/>
      <c r="R205" s="56"/>
    </row>
    <row r="206" spans="1:18" ht="24" customHeight="1">
      <c r="A206" s="315"/>
      <c r="B206" s="315" t="s">
        <v>364</v>
      </c>
      <c r="C206" s="50"/>
      <c r="D206" s="268"/>
      <c r="E206" s="98" t="s">
        <v>713</v>
      </c>
      <c r="F206" s="268"/>
      <c r="G206" s="73"/>
      <c r="H206" s="279"/>
      <c r="I206" s="98" t="s">
        <v>714</v>
      </c>
      <c r="J206" s="283" t="e">
        <f>D206/F206</f>
        <v>#DIV/0!</v>
      </c>
      <c r="K206" s="269"/>
      <c r="L206" s="269"/>
      <c r="M206" s="109"/>
      <c r="N206" s="324"/>
      <c r="O206" s="314"/>
      <c r="P206" s="314"/>
      <c r="Q206" s="314"/>
      <c r="R206" s="59"/>
    </row>
    <row r="207" spans="1:18" ht="24" customHeight="1">
      <c r="A207" s="315"/>
      <c r="B207" s="315"/>
      <c r="C207" s="50"/>
      <c r="D207" s="268"/>
      <c r="E207" s="98" t="s">
        <v>83</v>
      </c>
      <c r="F207" s="268"/>
      <c r="G207" s="73"/>
      <c r="H207" s="279"/>
      <c r="I207" s="98" t="s">
        <v>714</v>
      </c>
      <c r="J207" s="283">
        <f>D207*F207</f>
        <v>0</v>
      </c>
      <c r="K207" s="271">
        <v>20</v>
      </c>
      <c r="L207" s="269"/>
      <c r="M207" s="109"/>
      <c r="N207" s="327"/>
      <c r="O207" s="314"/>
      <c r="P207" s="314"/>
      <c r="Q207" s="314"/>
      <c r="R207" s="59"/>
    </row>
    <row r="208" spans="1:18" ht="24" customHeight="1">
      <c r="A208" s="315"/>
      <c r="B208" s="315"/>
      <c r="C208" s="50"/>
      <c r="D208" s="268"/>
      <c r="E208" s="98" t="s">
        <v>713</v>
      </c>
      <c r="F208" s="268"/>
      <c r="G208" s="73"/>
      <c r="H208" s="279"/>
      <c r="I208" s="98" t="s">
        <v>714</v>
      </c>
      <c r="J208" s="283" t="e">
        <f>D208/F208</f>
        <v>#DIV/0!</v>
      </c>
      <c r="K208" s="271">
        <v>31</v>
      </c>
      <c r="L208" s="269"/>
      <c r="M208" s="109"/>
      <c r="N208" s="327"/>
      <c r="O208" s="314"/>
      <c r="P208" s="314"/>
      <c r="Q208" s="314"/>
      <c r="R208" s="59"/>
    </row>
    <row r="209" spans="1:18" ht="24" customHeight="1">
      <c r="A209" s="315"/>
      <c r="B209" s="315"/>
      <c r="C209" s="50"/>
      <c r="D209" s="268"/>
      <c r="E209" s="98" t="s">
        <v>713</v>
      </c>
      <c r="F209" s="268"/>
      <c r="G209" s="73"/>
      <c r="H209" s="279"/>
      <c r="I209" s="98" t="s">
        <v>714</v>
      </c>
      <c r="J209" s="283" t="e">
        <f>D209/F209</f>
        <v>#DIV/0!</v>
      </c>
      <c r="K209" s="271"/>
      <c r="L209" s="269"/>
      <c r="M209" s="315"/>
      <c r="N209" s="327"/>
      <c r="O209" s="314"/>
      <c r="P209" s="314"/>
      <c r="Q209" s="314"/>
      <c r="R209" s="59"/>
    </row>
    <row r="210" spans="1:18" ht="24" customHeight="1">
      <c r="A210" s="315"/>
      <c r="B210" s="315"/>
      <c r="C210" s="50"/>
      <c r="D210" s="268"/>
      <c r="E210" s="96" t="s">
        <v>83</v>
      </c>
      <c r="F210" s="285"/>
      <c r="G210" s="73"/>
      <c r="H210" s="279"/>
      <c r="I210" s="98" t="s">
        <v>714</v>
      </c>
      <c r="J210" s="283">
        <f>D210*F210</f>
        <v>0</v>
      </c>
      <c r="K210" s="271">
        <v>34</v>
      </c>
      <c r="L210" s="269"/>
      <c r="M210" s="315"/>
      <c r="N210" s="327"/>
      <c r="O210" s="314"/>
      <c r="P210" s="314"/>
      <c r="Q210" s="314"/>
      <c r="R210" s="59"/>
    </row>
    <row r="211" spans="1:18" ht="24" customHeight="1">
      <c r="A211" s="315"/>
      <c r="B211" s="315"/>
      <c r="C211" s="50"/>
      <c r="D211" s="268"/>
      <c r="E211" s="96" t="s">
        <v>200</v>
      </c>
      <c r="F211" s="268"/>
      <c r="G211" s="73"/>
      <c r="H211" s="279"/>
      <c r="I211" s="98" t="s">
        <v>714</v>
      </c>
      <c r="J211" s="283" t="e">
        <f>D211/F211</f>
        <v>#DIV/0!</v>
      </c>
      <c r="K211" s="271">
        <v>38</v>
      </c>
      <c r="L211" s="269"/>
      <c r="M211" s="315"/>
      <c r="N211" s="327"/>
      <c r="O211" s="314"/>
      <c r="P211" s="314"/>
      <c r="Q211" s="314"/>
      <c r="R211" s="59"/>
    </row>
    <row r="212" spans="1:18" ht="24" customHeight="1">
      <c r="A212" s="315"/>
      <c r="B212" s="315"/>
      <c r="C212" s="50"/>
      <c r="D212" s="268"/>
      <c r="E212" s="96"/>
      <c r="F212" s="268"/>
      <c r="G212" s="73"/>
      <c r="H212" s="279"/>
      <c r="I212" s="98"/>
      <c r="J212" s="283"/>
      <c r="K212" s="269"/>
      <c r="L212" s="269"/>
      <c r="M212" s="315"/>
      <c r="N212" s="327"/>
      <c r="O212" s="314"/>
      <c r="P212" s="314"/>
      <c r="Q212" s="314"/>
      <c r="R212" s="59"/>
    </row>
    <row r="213" spans="1:18" ht="24" customHeight="1">
      <c r="A213" s="315"/>
      <c r="B213" s="315"/>
      <c r="C213" s="50"/>
      <c r="D213" s="268"/>
      <c r="E213" s="96"/>
      <c r="F213" s="268"/>
      <c r="G213" s="73"/>
      <c r="H213" s="279"/>
      <c r="I213" s="98"/>
      <c r="J213" s="283"/>
      <c r="K213" s="270">
        <f>SUM(K207:K212)</f>
        <v>123</v>
      </c>
      <c r="L213" s="269"/>
      <c r="M213" s="109" t="s">
        <v>119</v>
      </c>
      <c r="N213" s="327"/>
      <c r="O213" s="314"/>
      <c r="P213" s="314"/>
      <c r="Q213" s="314"/>
      <c r="R213" s="59"/>
    </row>
    <row r="214" spans="1:18" ht="24" customHeight="1">
      <c r="A214" s="315"/>
      <c r="B214" s="315"/>
      <c r="C214" s="50"/>
      <c r="D214" s="268"/>
      <c r="E214" s="96"/>
      <c r="F214" s="268"/>
      <c r="G214" s="73"/>
      <c r="H214" s="279"/>
      <c r="I214" s="98"/>
      <c r="J214" s="283"/>
      <c r="K214" s="269"/>
      <c r="L214" s="269"/>
      <c r="M214" s="109"/>
      <c r="N214" s="327"/>
      <c r="O214" s="314"/>
      <c r="P214" s="314"/>
      <c r="Q214" s="314"/>
      <c r="R214" s="59"/>
    </row>
    <row r="215" spans="1:18" ht="24" customHeight="1">
      <c r="A215" s="315"/>
      <c r="B215" s="315"/>
      <c r="C215" s="50"/>
      <c r="D215" s="268"/>
      <c r="E215" s="96" t="s">
        <v>200</v>
      </c>
      <c r="F215" s="268"/>
      <c r="G215" s="73"/>
      <c r="H215" s="279"/>
      <c r="I215" s="98" t="s">
        <v>715</v>
      </c>
      <c r="J215" s="283" t="e">
        <f>D215/F215</f>
        <v>#DIV/0!</v>
      </c>
      <c r="K215" s="269">
        <v>56</v>
      </c>
      <c r="L215" s="269"/>
      <c r="M215" s="109"/>
      <c r="N215" s="286"/>
      <c r="O215" s="314"/>
      <c r="P215" s="314"/>
      <c r="Q215" s="314"/>
      <c r="R215" s="59"/>
    </row>
    <row r="216" spans="1:18" ht="24" customHeight="1">
      <c r="A216" s="315"/>
      <c r="B216" s="315"/>
      <c r="C216" s="50"/>
      <c r="D216" s="268"/>
      <c r="E216" s="96" t="s">
        <v>200</v>
      </c>
      <c r="F216" s="268"/>
      <c r="G216" s="73"/>
      <c r="H216" s="279"/>
      <c r="I216" s="98" t="s">
        <v>715</v>
      </c>
      <c r="J216" s="283" t="e">
        <f>D216/F216</f>
        <v>#DIV/0!</v>
      </c>
      <c r="K216" s="269">
        <v>17</v>
      </c>
      <c r="L216" s="269"/>
      <c r="M216" s="109"/>
      <c r="N216" s="327"/>
      <c r="O216" s="190"/>
      <c r="P216" s="314"/>
      <c r="Q216" s="314"/>
      <c r="R216" s="59"/>
    </row>
    <row r="217" spans="1:18" ht="24" customHeight="1">
      <c r="A217" s="315"/>
      <c r="B217" s="315"/>
      <c r="C217" s="50"/>
      <c r="D217" s="268"/>
      <c r="E217" s="96"/>
      <c r="F217" s="268"/>
      <c r="G217" s="73"/>
      <c r="H217" s="279"/>
      <c r="I217" s="98"/>
      <c r="J217" s="283"/>
      <c r="K217" s="269"/>
      <c r="L217" s="269"/>
      <c r="M217" s="109"/>
      <c r="N217" s="327"/>
      <c r="O217" s="314"/>
      <c r="P217" s="314"/>
      <c r="Q217" s="314"/>
      <c r="R217" s="59"/>
    </row>
    <row r="218" spans="1:18" ht="24" customHeight="1">
      <c r="A218" s="315"/>
      <c r="B218" s="315"/>
      <c r="C218" s="50"/>
      <c r="D218" s="268"/>
      <c r="E218" s="96"/>
      <c r="F218" s="268"/>
      <c r="G218" s="73"/>
      <c r="H218" s="279"/>
      <c r="I218" s="98"/>
      <c r="J218" s="283"/>
      <c r="K218" s="269">
        <f>SUM(K215:K217)</f>
        <v>73</v>
      </c>
      <c r="L218" s="269"/>
      <c r="M218" s="109" t="s">
        <v>119</v>
      </c>
      <c r="N218" s="327"/>
      <c r="O218" s="314"/>
      <c r="P218" s="314"/>
      <c r="Q218" s="314"/>
      <c r="R218" s="59"/>
    </row>
    <row r="219" spans="1:18" ht="24" customHeight="1">
      <c r="A219" s="315"/>
      <c r="B219" s="315"/>
      <c r="C219" s="50"/>
      <c r="D219" s="268"/>
      <c r="E219" s="96" t="s">
        <v>200</v>
      </c>
      <c r="F219" s="268"/>
      <c r="G219" s="73"/>
      <c r="H219" s="279"/>
      <c r="I219" s="98" t="s">
        <v>715</v>
      </c>
      <c r="J219" s="287" t="e">
        <f>D219/F219</f>
        <v>#DIV/0!</v>
      </c>
      <c r="K219" s="269"/>
      <c r="L219" s="269"/>
      <c r="M219" s="109"/>
      <c r="N219" s="327"/>
      <c r="O219" s="314"/>
      <c r="P219" s="314"/>
      <c r="Q219" s="314"/>
      <c r="R219" s="59"/>
    </row>
    <row r="220" spans="1:18" ht="24" customHeight="1">
      <c r="A220" s="315"/>
      <c r="B220" s="315"/>
      <c r="C220" s="50"/>
      <c r="D220" s="285"/>
      <c r="E220" s="96" t="s">
        <v>200</v>
      </c>
      <c r="F220" s="268"/>
      <c r="G220" s="73"/>
      <c r="H220" s="279"/>
      <c r="I220" s="98" t="s">
        <v>715</v>
      </c>
      <c r="J220" s="287" t="e">
        <f>D220/F220</f>
        <v>#DIV/0!</v>
      </c>
      <c r="K220" s="270" t="e">
        <f>J220</f>
        <v>#DIV/0!</v>
      </c>
      <c r="L220" s="269"/>
      <c r="M220" s="109" t="s">
        <v>119</v>
      </c>
      <c r="N220" s="327"/>
      <c r="O220" s="314"/>
      <c r="P220" s="314"/>
      <c r="Q220" s="314"/>
      <c r="R220" s="59"/>
    </row>
    <row r="221" spans="1:18" ht="24" customHeight="1">
      <c r="A221" s="315"/>
      <c r="B221" s="315"/>
      <c r="C221" s="50"/>
      <c r="D221" s="268"/>
      <c r="E221" s="96"/>
      <c r="F221" s="268"/>
      <c r="G221" s="73"/>
      <c r="H221" s="279"/>
      <c r="I221" s="98"/>
      <c r="J221" s="283"/>
      <c r="K221" s="269"/>
      <c r="L221" s="269"/>
      <c r="M221" s="315"/>
      <c r="N221" s="327"/>
      <c r="O221" s="314"/>
      <c r="P221" s="314"/>
      <c r="Q221" s="314"/>
      <c r="R221" s="59"/>
    </row>
    <row r="222" spans="1:18" ht="24" customHeight="1">
      <c r="A222" s="315"/>
      <c r="B222" s="315"/>
      <c r="C222" s="50"/>
      <c r="D222" s="268"/>
      <c r="E222" s="96"/>
      <c r="F222" s="268"/>
      <c r="G222" s="73"/>
      <c r="H222" s="279"/>
      <c r="I222" s="98"/>
      <c r="J222" s="283"/>
      <c r="K222" s="269"/>
      <c r="L222" s="269"/>
      <c r="M222" s="315"/>
      <c r="N222" s="327"/>
      <c r="O222" s="314"/>
      <c r="P222" s="314"/>
      <c r="Q222" s="314"/>
      <c r="R222" s="59"/>
    </row>
    <row r="223" spans="1:18" ht="24" customHeight="1">
      <c r="A223" s="315"/>
      <c r="B223" s="315"/>
      <c r="C223" s="50"/>
      <c r="D223" s="268"/>
      <c r="E223" s="96"/>
      <c r="F223" s="268"/>
      <c r="G223" s="73"/>
      <c r="H223" s="279"/>
      <c r="I223" s="98"/>
      <c r="J223" s="283"/>
      <c r="K223" s="269"/>
      <c r="L223" s="269"/>
      <c r="M223" s="315"/>
      <c r="N223" s="327"/>
      <c r="O223" s="314"/>
      <c r="P223" s="314"/>
      <c r="Q223" s="314"/>
      <c r="R223" s="59"/>
    </row>
    <row r="224" spans="1:18" ht="24" customHeight="1">
      <c r="A224" s="315"/>
      <c r="B224" s="315"/>
      <c r="C224" s="50"/>
      <c r="D224" s="268"/>
      <c r="E224" s="96"/>
      <c r="F224" s="268"/>
      <c r="G224" s="73"/>
      <c r="H224" s="279"/>
      <c r="I224" s="98"/>
      <c r="J224" s="283"/>
      <c r="K224" s="269"/>
      <c r="L224" s="269"/>
      <c r="M224" s="109"/>
      <c r="N224" s="327"/>
      <c r="O224" s="314"/>
      <c r="P224" s="314"/>
      <c r="Q224" s="314"/>
      <c r="R224" s="59"/>
    </row>
    <row r="225" spans="1:18" ht="24" customHeight="1">
      <c r="A225" s="315"/>
      <c r="B225" s="315"/>
      <c r="C225" s="50"/>
      <c r="D225" s="268"/>
      <c r="E225" s="98" t="s">
        <v>716</v>
      </c>
      <c r="F225" s="268"/>
      <c r="G225" s="106" t="s">
        <v>676</v>
      </c>
      <c r="H225" s="279">
        <v>2</v>
      </c>
      <c r="I225" s="98" t="s">
        <v>715</v>
      </c>
      <c r="J225" s="283" t="e">
        <f>D225/F225*2</f>
        <v>#DIV/0!</v>
      </c>
      <c r="K225" s="269" t="e">
        <f>ROUNDUP(J225,0)</f>
        <v>#DIV/0!</v>
      </c>
      <c r="L225" s="269"/>
      <c r="M225" s="315"/>
      <c r="N225" s="327"/>
      <c r="O225" s="314"/>
      <c r="P225" s="314"/>
      <c r="Q225" s="314"/>
      <c r="R225" s="59"/>
    </row>
    <row r="226" spans="1:18" ht="24" customHeight="1">
      <c r="A226" s="315"/>
      <c r="B226" s="315"/>
      <c r="C226" s="50"/>
      <c r="D226" s="268"/>
      <c r="E226" s="98" t="s">
        <v>647</v>
      </c>
      <c r="F226" s="268"/>
      <c r="G226" s="106" t="s">
        <v>665</v>
      </c>
      <c r="H226" s="279">
        <v>4</v>
      </c>
      <c r="I226" s="98" t="s">
        <v>644</v>
      </c>
      <c r="J226" s="283" t="e">
        <f>D226/F226*2</f>
        <v>#DIV/0!</v>
      </c>
      <c r="K226" s="269" t="e">
        <f>ROUNDUP(J226,0)</f>
        <v>#DIV/0!</v>
      </c>
      <c r="L226" s="270" t="e">
        <f>K225+K226</f>
        <v>#DIV/0!</v>
      </c>
      <c r="M226" s="315" t="s">
        <v>21</v>
      </c>
      <c r="N226" s="317"/>
      <c r="O226" s="314"/>
      <c r="P226" s="314"/>
      <c r="Q226" s="314"/>
      <c r="R226" s="59"/>
    </row>
    <row r="227" spans="1:18" ht="24" customHeight="1">
      <c r="A227" s="315"/>
      <c r="B227" s="315"/>
      <c r="C227" s="50"/>
      <c r="D227" s="268"/>
      <c r="E227" s="96"/>
      <c r="F227" s="268"/>
      <c r="G227" s="73"/>
      <c r="H227" s="279"/>
      <c r="I227" s="98"/>
      <c r="J227" s="283"/>
      <c r="K227" s="269"/>
      <c r="L227" s="269"/>
      <c r="M227" s="109"/>
      <c r="N227" s="317"/>
      <c r="O227" s="314"/>
      <c r="P227" s="314"/>
      <c r="Q227" s="314"/>
      <c r="R227" s="59"/>
    </row>
    <row r="228" spans="1:18" ht="24" customHeight="1">
      <c r="A228" s="315"/>
      <c r="B228" s="315"/>
      <c r="C228" s="50"/>
      <c r="D228" s="268"/>
      <c r="E228" s="96"/>
      <c r="F228" s="268"/>
      <c r="G228" s="73"/>
      <c r="H228" s="279"/>
      <c r="I228" s="98"/>
      <c r="J228" s="283"/>
      <c r="K228" s="269"/>
      <c r="L228" s="269"/>
      <c r="M228" s="109"/>
      <c r="N228" s="317"/>
      <c r="O228" s="190"/>
      <c r="P228" s="314"/>
      <c r="Q228" s="314"/>
      <c r="R228" s="59"/>
    </row>
    <row r="229" spans="1:18" ht="24" customHeight="1">
      <c r="A229" s="315"/>
      <c r="B229" s="315"/>
      <c r="C229" s="50"/>
      <c r="D229" s="268"/>
      <c r="E229" s="96"/>
      <c r="F229" s="268"/>
      <c r="G229" s="73"/>
      <c r="H229" s="279"/>
      <c r="I229" s="98"/>
      <c r="J229" s="283"/>
      <c r="K229" s="269"/>
      <c r="L229" s="269"/>
      <c r="M229" s="109"/>
      <c r="N229" s="317"/>
      <c r="O229" s="190"/>
      <c r="P229" s="314"/>
      <c r="Q229" s="314"/>
      <c r="R229" s="59"/>
    </row>
    <row r="230" spans="1:18" ht="24" customHeight="1">
      <c r="A230" s="315"/>
      <c r="B230" s="315"/>
      <c r="C230" s="50"/>
      <c r="D230" s="268"/>
      <c r="E230" s="96"/>
      <c r="F230" s="268"/>
      <c r="G230" s="73"/>
      <c r="H230" s="279"/>
      <c r="I230" s="98"/>
      <c r="J230" s="283"/>
      <c r="K230" s="269"/>
      <c r="L230" s="269"/>
      <c r="M230" s="109"/>
      <c r="N230" s="317"/>
      <c r="O230" s="190"/>
      <c r="P230" s="314"/>
      <c r="Q230" s="314"/>
      <c r="R230" s="59"/>
    </row>
    <row r="231" spans="1:18" ht="24" customHeight="1">
      <c r="A231" s="315"/>
      <c r="B231" s="315"/>
      <c r="C231" s="50"/>
      <c r="D231" s="268"/>
      <c r="E231" s="96"/>
      <c r="F231" s="268"/>
      <c r="G231" s="73"/>
      <c r="H231" s="279"/>
      <c r="I231" s="98"/>
      <c r="J231" s="283"/>
      <c r="K231" s="269"/>
      <c r="L231" s="269"/>
      <c r="M231" s="109"/>
      <c r="N231" s="317"/>
      <c r="O231" s="190"/>
      <c r="P231" s="314"/>
      <c r="Q231" s="314"/>
      <c r="R231" s="59"/>
    </row>
    <row r="232" spans="1:18" ht="24" customHeight="1">
      <c r="A232" s="315"/>
      <c r="B232" s="315"/>
      <c r="C232" s="50"/>
      <c r="D232" s="268"/>
      <c r="E232" s="96"/>
      <c r="F232" s="268"/>
      <c r="G232" s="73"/>
      <c r="H232" s="279"/>
      <c r="I232" s="98"/>
      <c r="J232" s="283"/>
      <c r="K232" s="269"/>
      <c r="L232" s="269"/>
      <c r="M232" s="109"/>
      <c r="N232" s="317"/>
      <c r="O232" s="314"/>
      <c r="P232" s="314"/>
      <c r="Q232" s="314"/>
      <c r="R232" s="59"/>
    </row>
    <row r="233" spans="1:18" ht="24" customHeight="1">
      <c r="A233" s="315"/>
      <c r="B233" s="64"/>
      <c r="C233" s="50"/>
      <c r="D233" s="268"/>
      <c r="E233" s="96"/>
      <c r="F233" s="268"/>
      <c r="G233" s="73"/>
      <c r="H233" s="279"/>
      <c r="I233" s="98"/>
      <c r="J233" s="283"/>
      <c r="K233" s="269"/>
      <c r="L233" s="269"/>
      <c r="M233" s="315"/>
      <c r="N233" s="317"/>
      <c r="O233" s="314"/>
      <c r="P233" s="1046"/>
      <c r="Q233" s="1046"/>
      <c r="R233" s="59"/>
    </row>
    <row r="234" spans="1:18" ht="24" customHeight="1">
      <c r="A234" s="315"/>
      <c r="B234" s="64"/>
      <c r="C234" s="50"/>
      <c r="D234" s="268"/>
      <c r="E234" s="96"/>
      <c r="F234" s="268"/>
      <c r="G234" s="73"/>
      <c r="H234" s="279"/>
      <c r="I234" s="98"/>
      <c r="J234" s="283"/>
      <c r="K234" s="269"/>
      <c r="L234" s="279"/>
      <c r="M234" s="315"/>
      <c r="N234" s="317"/>
      <c r="O234" s="314"/>
      <c r="P234" s="314"/>
      <c r="Q234" s="314"/>
      <c r="R234" s="59"/>
    </row>
    <row r="235" spans="1:18" ht="24" customHeight="1">
      <c r="A235" s="315"/>
      <c r="B235" s="64"/>
      <c r="C235" s="50"/>
      <c r="D235" s="268"/>
      <c r="E235" s="96"/>
      <c r="F235" s="268"/>
      <c r="G235" s="73"/>
      <c r="H235" s="279"/>
      <c r="I235" s="98"/>
      <c r="J235" s="283"/>
      <c r="K235" s="269"/>
      <c r="L235" s="270"/>
      <c r="M235" s="172"/>
      <c r="N235" s="189"/>
      <c r="O235" s="123"/>
      <c r="P235" s="123"/>
      <c r="Q235" s="123"/>
      <c r="R235" s="124"/>
    </row>
  </sheetData>
  <mergeCells count="49">
    <mergeCell ref="P233:Q233"/>
    <mergeCell ref="B171:C171"/>
    <mergeCell ref="D171:K171"/>
    <mergeCell ref="N171:R171"/>
    <mergeCell ref="N175:O175"/>
    <mergeCell ref="N182:O182"/>
    <mergeCell ref="P182:Q182"/>
    <mergeCell ref="N187:O187"/>
    <mergeCell ref="N197:O197"/>
    <mergeCell ref="A201:R203"/>
    <mergeCell ref="C204:K204"/>
    <mergeCell ref="N204:R204"/>
    <mergeCell ref="A168:R170"/>
    <mergeCell ref="N113:Q113"/>
    <mergeCell ref="A135:R137"/>
    <mergeCell ref="B138:C138"/>
    <mergeCell ref="D138:K138"/>
    <mergeCell ref="N138:R138"/>
    <mergeCell ref="N142:O142"/>
    <mergeCell ref="N147:Q147"/>
    <mergeCell ref="O153:P153"/>
    <mergeCell ref="B156:C156"/>
    <mergeCell ref="N156:O156"/>
    <mergeCell ref="O164:P164"/>
    <mergeCell ref="O86:P86"/>
    <mergeCell ref="N87:O87"/>
    <mergeCell ref="A101:R103"/>
    <mergeCell ref="B104:C104"/>
    <mergeCell ref="D104:K104"/>
    <mergeCell ref="N104:R104"/>
    <mergeCell ref="O46:P46"/>
    <mergeCell ref="N47:O47"/>
    <mergeCell ref="O65:P65"/>
    <mergeCell ref="A68:R70"/>
    <mergeCell ref="B71:C71"/>
    <mergeCell ref="D71:K71"/>
    <mergeCell ref="N71:R71"/>
    <mergeCell ref="N39:Q39"/>
    <mergeCell ref="A1:R3"/>
    <mergeCell ref="B4:C4"/>
    <mergeCell ref="D4:K4"/>
    <mergeCell ref="N4:R4"/>
    <mergeCell ref="N8:P8"/>
    <mergeCell ref="N20:O20"/>
    <mergeCell ref="O32:P32"/>
    <mergeCell ref="A35:R37"/>
    <mergeCell ref="B38:C38"/>
    <mergeCell ref="D38:K38"/>
    <mergeCell ref="N38:R38"/>
  </mergeCells>
  <phoneticPr fontId="3"/>
  <printOptions horizontalCentered="1"/>
  <pageMargins left="0.59055118110236227" right="0.59055118110236227" top="0.98425196850393704" bottom="0.19685039370078741" header="0.70866141732283472" footer="0.31496062992125984"/>
  <pageSetup paperSize="9" scale="65" orientation="landscape" verticalDpi="300" r:id="rId1"/>
  <headerFooter alignWithMargins="0">
    <oddFooter>&amp;R&amp;P</oddFooter>
  </headerFooter>
  <rowBreaks count="6" manualBreakCount="6">
    <brk id="34" max="17" man="1"/>
    <brk id="67" max="17" man="1"/>
    <brk id="100" max="17" man="1"/>
    <brk id="134" max="17" man="1"/>
    <brk id="167" max="17" man="1"/>
    <brk id="200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>
    <tabColor rgb="FF00B0F0"/>
  </sheetPr>
  <dimension ref="A1:AJ479"/>
  <sheetViews>
    <sheetView view="pageBreakPreview" zoomScale="75" zoomScaleNormal="75" zoomScaleSheetLayoutView="75" workbookViewId="0">
      <selection sqref="A1:R3"/>
    </sheetView>
  </sheetViews>
  <sheetFormatPr defaultRowHeight="20.100000000000001" customHeight="1"/>
  <cols>
    <col min="1" max="1" width="10.625" customWidth="1"/>
    <col min="2" max="2" width="12.75" customWidth="1"/>
    <col min="3" max="3" width="18.625" customWidth="1"/>
    <col min="4" max="4" width="9.625" customWidth="1"/>
    <col min="5" max="5" width="4.625" customWidth="1"/>
    <col min="6" max="6" width="9.625" customWidth="1"/>
    <col min="7" max="7" width="4.625" customWidth="1"/>
    <col min="8" max="8" width="8.625" customWidth="1"/>
    <col min="9" max="9" width="4.625" customWidth="1"/>
    <col min="10" max="10" width="11.625" style="466" customWidth="1"/>
    <col min="11" max="11" width="9.625" customWidth="1"/>
    <col min="12" max="12" width="11.625" customWidth="1"/>
    <col min="14" max="14" width="15.625" customWidth="1"/>
    <col min="15" max="15" width="14.625" customWidth="1"/>
    <col min="16" max="17" width="10.25" bestFit="1" customWidth="1"/>
  </cols>
  <sheetData>
    <row r="1" spans="1:18" ht="24" customHeight="1">
      <c r="A1" s="1101" t="s">
        <v>761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1102"/>
      <c r="R1" s="1103"/>
    </row>
    <row r="2" spans="1:18" ht="24" customHeight="1">
      <c r="A2" s="1104"/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1105"/>
      <c r="Q2" s="1105"/>
      <c r="R2" s="1106"/>
    </row>
    <row r="3" spans="1:18" ht="24" customHeight="1">
      <c r="A3" s="11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9"/>
    </row>
    <row r="4" spans="1:18" ht="24" customHeight="1">
      <c r="A4" s="244" t="s">
        <v>52</v>
      </c>
      <c r="B4" s="1059" t="s">
        <v>53</v>
      </c>
      <c r="C4" s="1060"/>
      <c r="D4" s="1059" t="s">
        <v>54</v>
      </c>
      <c r="E4" s="1061"/>
      <c r="F4" s="1061"/>
      <c r="G4" s="1061"/>
      <c r="H4" s="1061"/>
      <c r="I4" s="1060"/>
      <c r="J4" s="354"/>
      <c r="K4" s="403"/>
      <c r="L4" s="244" t="s">
        <v>55</v>
      </c>
      <c r="M4" s="244" t="s">
        <v>56</v>
      </c>
      <c r="N4" s="1059" t="s">
        <v>57</v>
      </c>
      <c r="O4" s="1061"/>
      <c r="P4" s="1061"/>
      <c r="Q4" s="1061"/>
      <c r="R4" s="1060"/>
    </row>
    <row r="5" spans="1:18" ht="24" customHeight="1">
      <c r="A5" s="174" t="s">
        <v>762</v>
      </c>
      <c r="B5" s="175" t="s">
        <v>763</v>
      </c>
      <c r="C5" s="175" t="s">
        <v>764</v>
      </c>
      <c r="D5" s="404">
        <v>9.1</v>
      </c>
      <c r="E5" s="278" t="s">
        <v>765</v>
      </c>
      <c r="F5" s="404">
        <v>5.46</v>
      </c>
      <c r="G5" s="278" t="s">
        <v>766</v>
      </c>
      <c r="H5" s="278">
        <f>ROUND(D5*F5,2)</f>
        <v>49.69</v>
      </c>
      <c r="I5" s="278"/>
      <c r="J5" s="273"/>
      <c r="K5" s="278"/>
      <c r="L5" s="278"/>
      <c r="M5" s="176"/>
      <c r="N5" s="405"/>
      <c r="O5" s="406"/>
      <c r="P5" s="406"/>
      <c r="Q5" s="406"/>
      <c r="R5" s="407"/>
    </row>
    <row r="6" spans="1:18" ht="24" customHeight="1">
      <c r="A6" s="244"/>
      <c r="B6" s="408"/>
      <c r="C6" s="175"/>
      <c r="D6" s="404">
        <v>1.82</v>
      </c>
      <c r="E6" s="278" t="s">
        <v>765</v>
      </c>
      <c r="F6" s="404">
        <v>2.73</v>
      </c>
      <c r="G6" s="278" t="s">
        <v>766</v>
      </c>
      <c r="H6" s="278">
        <f>ROUND(D6*F6,2)</f>
        <v>4.97</v>
      </c>
      <c r="I6" s="278"/>
      <c r="J6" s="273"/>
      <c r="K6" s="278"/>
      <c r="L6" s="278"/>
      <c r="M6" s="176"/>
      <c r="N6" s="409"/>
      <c r="O6" s="410"/>
      <c r="P6" s="410"/>
      <c r="Q6" s="410"/>
      <c r="R6" s="411"/>
    </row>
    <row r="7" spans="1:18" ht="24" customHeight="1">
      <c r="A7" s="244"/>
      <c r="B7" s="177"/>
      <c r="C7" s="177"/>
      <c r="D7" s="404"/>
      <c r="E7" s="278"/>
      <c r="F7" s="404"/>
      <c r="G7" s="278"/>
      <c r="H7" s="278"/>
      <c r="I7" s="278"/>
      <c r="J7" s="273"/>
      <c r="K7" s="278"/>
      <c r="L7" s="274"/>
      <c r="M7" s="176"/>
      <c r="N7" s="412"/>
      <c r="O7" s="410"/>
      <c r="P7" s="410"/>
      <c r="Q7" s="410"/>
      <c r="R7" s="411"/>
    </row>
    <row r="8" spans="1:18" ht="24" customHeight="1">
      <c r="A8" s="244"/>
      <c r="B8" s="177"/>
      <c r="C8" s="175"/>
      <c r="D8" s="404"/>
      <c r="E8" s="278"/>
      <c r="F8" s="404"/>
      <c r="G8" s="278"/>
      <c r="H8" s="278"/>
      <c r="I8" s="278"/>
      <c r="J8" s="273"/>
      <c r="K8" s="278"/>
      <c r="L8" s="278"/>
      <c r="M8" s="176"/>
      <c r="N8" s="409"/>
      <c r="O8" s="410"/>
      <c r="P8" s="410"/>
      <c r="Q8" s="410"/>
      <c r="R8" s="411"/>
    </row>
    <row r="9" spans="1:18" ht="24" customHeight="1">
      <c r="A9" s="244"/>
      <c r="B9" s="175"/>
      <c r="C9" s="177"/>
      <c r="D9" s="404"/>
      <c r="E9" s="278"/>
      <c r="F9" s="404"/>
      <c r="G9" s="278"/>
      <c r="H9" s="278"/>
      <c r="I9" s="346"/>
      <c r="J9" s="273"/>
      <c r="K9" s="278"/>
      <c r="L9" s="278"/>
      <c r="M9" s="176"/>
      <c r="N9" s="409"/>
      <c r="O9" s="410"/>
      <c r="P9" s="410"/>
      <c r="Q9" s="410"/>
      <c r="R9" s="411"/>
    </row>
    <row r="10" spans="1:18" ht="24" customHeight="1">
      <c r="A10" s="244"/>
      <c r="B10" s="175"/>
      <c r="C10" s="177"/>
      <c r="D10" s="404"/>
      <c r="E10" s="346"/>
      <c r="F10" s="404"/>
      <c r="G10" s="346"/>
      <c r="H10" s="346"/>
      <c r="I10" s="346"/>
      <c r="J10" s="273"/>
      <c r="K10" s="278"/>
      <c r="L10" s="278"/>
      <c r="M10" s="176"/>
      <c r="N10" s="409"/>
      <c r="O10" s="410"/>
      <c r="P10" s="410"/>
      <c r="Q10" s="410"/>
      <c r="R10" s="411"/>
    </row>
    <row r="11" spans="1:18" ht="24" customHeight="1">
      <c r="A11" s="244"/>
      <c r="B11" s="175"/>
      <c r="C11" s="177"/>
      <c r="D11" s="404"/>
      <c r="E11" s="346"/>
      <c r="F11" s="404"/>
      <c r="G11" s="346"/>
      <c r="H11" s="278">
        <f>SUM(H5:H10)</f>
        <v>54.66</v>
      </c>
      <c r="I11" s="346"/>
      <c r="J11" s="273"/>
      <c r="K11" s="278"/>
      <c r="L11" s="278">
        <f>H11</f>
        <v>54.66</v>
      </c>
      <c r="M11" s="176" t="s">
        <v>767</v>
      </c>
      <c r="N11" s="409"/>
      <c r="O11" s="410"/>
      <c r="P11" s="410"/>
      <c r="Q11" s="410"/>
      <c r="R11" s="411"/>
    </row>
    <row r="12" spans="1:18" ht="24" customHeight="1">
      <c r="A12" s="244"/>
      <c r="B12" s="175"/>
      <c r="C12" s="177"/>
      <c r="D12" s="404"/>
      <c r="E12" s="346"/>
      <c r="F12" s="404"/>
      <c r="G12" s="346"/>
      <c r="H12" s="346"/>
      <c r="I12" s="346"/>
      <c r="J12" s="273"/>
      <c r="K12" s="278"/>
      <c r="L12" s="278"/>
      <c r="M12" s="176"/>
      <c r="N12" s="409"/>
      <c r="O12" s="410"/>
      <c r="P12" s="410"/>
      <c r="Q12" s="410"/>
      <c r="R12" s="411"/>
    </row>
    <row r="13" spans="1:18" ht="24" customHeight="1">
      <c r="A13" s="244"/>
      <c r="B13" s="175" t="s">
        <v>768</v>
      </c>
      <c r="C13" s="175"/>
      <c r="D13" s="404">
        <v>9.1</v>
      </c>
      <c r="E13" s="278" t="s">
        <v>769</v>
      </c>
      <c r="F13" s="404">
        <v>5.46</v>
      </c>
      <c r="G13" s="278" t="s">
        <v>769</v>
      </c>
      <c r="H13" s="274">
        <v>1.82</v>
      </c>
      <c r="I13" s="278"/>
      <c r="J13" s="273"/>
      <c r="K13" s="278"/>
      <c r="L13" s="278"/>
      <c r="M13" s="176"/>
      <c r="N13" s="409"/>
      <c r="O13" s="410"/>
      <c r="P13" s="410"/>
      <c r="Q13" s="410"/>
      <c r="R13" s="411"/>
    </row>
    <row r="14" spans="1:18" ht="24" customHeight="1">
      <c r="A14" s="244"/>
      <c r="B14" s="175"/>
      <c r="C14" s="175"/>
      <c r="D14" s="404"/>
      <c r="E14" s="278" t="s">
        <v>770</v>
      </c>
      <c r="F14" s="404">
        <v>2</v>
      </c>
      <c r="G14" s="278" t="s">
        <v>770</v>
      </c>
      <c r="H14" s="278">
        <v>4.5</v>
      </c>
      <c r="I14" s="278" t="s">
        <v>771</v>
      </c>
      <c r="J14" s="273"/>
      <c r="K14" s="278">
        <f>ROUND((D13+F13+H13)*F14*H14,3)</f>
        <v>147.41999999999999</v>
      </c>
      <c r="L14" s="278"/>
      <c r="M14" s="176"/>
      <c r="N14" s="409"/>
      <c r="O14" s="410"/>
      <c r="P14" s="410"/>
      <c r="Q14" s="410"/>
      <c r="R14" s="411"/>
    </row>
    <row r="15" spans="1:18" ht="24" customHeight="1">
      <c r="A15" s="244"/>
      <c r="B15" s="175"/>
      <c r="C15" s="175"/>
      <c r="D15" s="404"/>
      <c r="E15" s="278"/>
      <c r="F15" s="404"/>
      <c r="G15" s="278"/>
      <c r="H15" s="278"/>
      <c r="I15" s="278"/>
      <c r="J15" s="273"/>
      <c r="K15" s="278"/>
      <c r="L15" s="278"/>
      <c r="M15" s="176"/>
      <c r="N15" s="409"/>
      <c r="O15" s="410"/>
      <c r="P15" s="410"/>
      <c r="Q15" s="410"/>
      <c r="R15" s="411"/>
    </row>
    <row r="16" spans="1:18" ht="24" customHeight="1">
      <c r="A16" s="244"/>
      <c r="B16" s="175"/>
      <c r="C16" s="175"/>
      <c r="D16" s="404"/>
      <c r="E16" s="278"/>
      <c r="F16" s="404"/>
      <c r="G16" s="278"/>
      <c r="H16" s="278"/>
      <c r="I16" s="278"/>
      <c r="J16" s="273"/>
      <c r="K16" s="278"/>
      <c r="L16" s="278"/>
      <c r="M16" s="176"/>
      <c r="N16" s="409"/>
      <c r="O16" s="410"/>
      <c r="P16" s="410"/>
      <c r="Q16" s="410"/>
      <c r="R16" s="411"/>
    </row>
    <row r="17" spans="1:18" ht="24" customHeight="1">
      <c r="A17" s="244"/>
      <c r="B17" s="175"/>
      <c r="C17" s="175"/>
      <c r="D17" s="404"/>
      <c r="E17" s="346"/>
      <c r="F17" s="404"/>
      <c r="G17" s="278"/>
      <c r="H17" s="278"/>
      <c r="I17" s="278"/>
      <c r="J17" s="273"/>
      <c r="K17" s="278"/>
      <c r="L17" s="278"/>
      <c r="M17" s="176"/>
      <c r="N17" s="409"/>
      <c r="O17" s="410"/>
      <c r="P17" s="410"/>
      <c r="Q17" s="410"/>
      <c r="R17" s="411"/>
    </row>
    <row r="18" spans="1:18" ht="24" customHeight="1">
      <c r="A18" s="244"/>
      <c r="B18" s="175"/>
      <c r="C18" s="175"/>
      <c r="D18" s="404"/>
      <c r="E18" s="278"/>
      <c r="F18" s="404"/>
      <c r="G18" s="278"/>
      <c r="H18" s="278"/>
      <c r="I18" s="278"/>
      <c r="J18" s="273"/>
      <c r="K18" s="278"/>
      <c r="L18" s="359">
        <f>K14</f>
        <v>147.41999999999999</v>
      </c>
      <c r="M18" s="176" t="s">
        <v>378</v>
      </c>
      <c r="N18" s="409"/>
      <c r="O18" s="410"/>
      <c r="P18" s="410"/>
      <c r="Q18" s="410"/>
      <c r="R18" s="411"/>
    </row>
    <row r="19" spans="1:18" ht="24" customHeight="1">
      <c r="A19" s="244"/>
      <c r="B19" s="175"/>
      <c r="C19" s="175"/>
      <c r="D19" s="404"/>
      <c r="E19" s="278"/>
      <c r="F19" s="404"/>
      <c r="G19" s="278"/>
      <c r="H19" s="278"/>
      <c r="I19" s="278"/>
      <c r="J19" s="273"/>
      <c r="K19" s="278"/>
      <c r="L19" s="278"/>
      <c r="M19" s="176"/>
      <c r="N19" s="412"/>
      <c r="O19" s="410"/>
      <c r="P19" s="410"/>
      <c r="Q19" s="410"/>
      <c r="R19" s="411"/>
    </row>
    <row r="20" spans="1:18" ht="24" customHeight="1">
      <c r="A20" s="244"/>
      <c r="B20" s="175"/>
      <c r="C20" s="175"/>
      <c r="D20" s="404"/>
      <c r="E20" s="278"/>
      <c r="F20" s="404"/>
      <c r="G20" s="278"/>
      <c r="H20" s="278"/>
      <c r="I20" s="278"/>
      <c r="J20" s="273"/>
      <c r="K20" s="278"/>
      <c r="L20" s="278"/>
      <c r="M20" s="176"/>
      <c r="N20" s="409"/>
      <c r="O20" s="410"/>
      <c r="P20" s="410"/>
      <c r="Q20" s="410"/>
      <c r="R20" s="411"/>
    </row>
    <row r="21" spans="1:18" ht="24" customHeight="1">
      <c r="A21" s="244"/>
      <c r="B21" s="175"/>
      <c r="C21" s="175"/>
      <c r="D21" s="404"/>
      <c r="E21" s="346"/>
      <c r="F21" s="404"/>
      <c r="G21" s="278"/>
      <c r="H21" s="278"/>
      <c r="I21" s="278"/>
      <c r="J21" s="273"/>
      <c r="K21" s="278"/>
      <c r="L21" s="278"/>
      <c r="M21" s="176"/>
      <c r="N21" s="409"/>
      <c r="O21" s="410"/>
      <c r="P21" s="410"/>
      <c r="Q21" s="410"/>
      <c r="R21" s="411"/>
    </row>
    <row r="22" spans="1:18" ht="24" customHeight="1">
      <c r="A22" s="244"/>
      <c r="B22" s="175"/>
      <c r="C22" s="175"/>
      <c r="D22" s="404"/>
      <c r="E22" s="278"/>
      <c r="F22" s="404"/>
      <c r="G22" s="278"/>
      <c r="H22" s="278"/>
      <c r="I22" s="278"/>
      <c r="J22" s="273"/>
      <c r="K22" s="278"/>
      <c r="L22" s="359"/>
      <c r="M22" s="176"/>
      <c r="N22" s="409"/>
      <c r="O22" s="410"/>
      <c r="P22" s="410"/>
      <c r="Q22" s="410"/>
      <c r="R22" s="411"/>
    </row>
    <row r="23" spans="1:18" ht="24" customHeight="1">
      <c r="A23" s="244"/>
      <c r="B23" s="175"/>
      <c r="C23" s="175"/>
      <c r="D23" s="404"/>
      <c r="E23" s="278"/>
      <c r="F23" s="404"/>
      <c r="G23" s="278"/>
      <c r="H23" s="278"/>
      <c r="I23" s="278"/>
      <c r="J23" s="273"/>
      <c r="K23" s="278"/>
      <c r="L23" s="345"/>
      <c r="M23" s="176"/>
      <c r="N23" s="409"/>
      <c r="O23" s="410"/>
      <c r="P23" s="410"/>
      <c r="Q23" s="410"/>
      <c r="R23" s="411"/>
    </row>
    <row r="24" spans="1:18" ht="24" customHeight="1">
      <c r="A24" s="244"/>
      <c r="B24" s="175"/>
      <c r="C24" s="175"/>
      <c r="D24" s="404"/>
      <c r="E24" s="278"/>
      <c r="F24" s="404"/>
      <c r="G24" s="278"/>
      <c r="H24" s="278"/>
      <c r="I24" s="278"/>
      <c r="J24" s="273"/>
      <c r="K24" s="278"/>
      <c r="L24" s="359"/>
      <c r="M24" s="176"/>
      <c r="N24" s="409"/>
      <c r="O24" s="410"/>
      <c r="P24" s="410"/>
      <c r="Q24" s="410"/>
      <c r="R24" s="411"/>
    </row>
    <row r="25" spans="1:18" ht="24" customHeight="1">
      <c r="A25" s="244"/>
      <c r="B25" s="175"/>
      <c r="C25" s="175"/>
      <c r="D25" s="404"/>
      <c r="E25" s="278"/>
      <c r="F25" s="404"/>
      <c r="G25" s="278"/>
      <c r="H25" s="278"/>
      <c r="I25" s="278"/>
      <c r="J25" s="273"/>
      <c r="K25" s="278"/>
      <c r="L25" s="359"/>
      <c r="M25" s="176"/>
      <c r="N25" s="409"/>
      <c r="O25" s="410"/>
      <c r="P25" s="410"/>
      <c r="Q25" s="410"/>
      <c r="R25" s="411"/>
    </row>
    <row r="26" spans="1:18" ht="24" customHeight="1">
      <c r="A26" s="413"/>
      <c r="B26" s="175"/>
      <c r="C26" s="175"/>
      <c r="D26" s="414"/>
      <c r="E26" s="278"/>
      <c r="F26" s="414"/>
      <c r="G26" s="278"/>
      <c r="H26" s="278"/>
      <c r="I26" s="278"/>
      <c r="J26" s="274"/>
      <c r="K26" s="346"/>
      <c r="L26" s="346"/>
      <c r="M26" s="415"/>
      <c r="N26" s="409"/>
      <c r="O26" s="410"/>
      <c r="P26" s="410"/>
      <c r="Q26" s="410"/>
      <c r="R26" s="411"/>
    </row>
    <row r="27" spans="1:18" ht="24" customHeight="1">
      <c r="A27" s="413"/>
      <c r="B27" s="175"/>
      <c r="C27" s="175"/>
      <c r="D27" s="414"/>
      <c r="E27" s="346"/>
      <c r="F27" s="414"/>
      <c r="G27" s="346"/>
      <c r="H27" s="346"/>
      <c r="I27" s="278"/>
      <c r="J27" s="274"/>
      <c r="K27" s="346"/>
      <c r="L27" s="346"/>
      <c r="M27" s="415"/>
      <c r="N27" s="409"/>
      <c r="O27" s="410"/>
      <c r="P27" s="410"/>
      <c r="Q27" s="410"/>
      <c r="R27" s="411"/>
    </row>
    <row r="28" spans="1:18" ht="24" customHeight="1">
      <c r="A28" s="413"/>
      <c r="B28" s="175"/>
      <c r="C28" s="175"/>
      <c r="D28" s="414"/>
      <c r="E28" s="278"/>
      <c r="F28" s="414"/>
      <c r="G28" s="346"/>
      <c r="H28" s="346"/>
      <c r="I28" s="346"/>
      <c r="J28" s="274"/>
      <c r="K28" s="346"/>
      <c r="L28" s="346"/>
      <c r="M28" s="176"/>
      <c r="N28" s="412"/>
      <c r="O28" s="410"/>
      <c r="P28" s="410"/>
      <c r="Q28" s="410"/>
      <c r="R28" s="411"/>
    </row>
    <row r="29" spans="1:18" ht="24" customHeight="1">
      <c r="A29" s="413"/>
      <c r="B29" s="175"/>
      <c r="C29" s="175"/>
      <c r="D29" s="414"/>
      <c r="E29" s="278"/>
      <c r="F29" s="414"/>
      <c r="G29" s="346"/>
      <c r="H29" s="346"/>
      <c r="I29" s="346"/>
      <c r="J29" s="274"/>
      <c r="K29" s="278"/>
      <c r="L29" s="346"/>
      <c r="M29" s="176"/>
      <c r="N29" s="409"/>
      <c r="O29" s="410"/>
      <c r="P29" s="410"/>
      <c r="Q29" s="410"/>
      <c r="R29" s="411"/>
    </row>
    <row r="30" spans="1:18" ht="24" customHeight="1">
      <c r="A30" s="413"/>
      <c r="B30" s="175"/>
      <c r="C30" s="175"/>
      <c r="D30" s="414"/>
      <c r="E30" s="278"/>
      <c r="F30" s="414"/>
      <c r="G30" s="346"/>
      <c r="H30" s="346"/>
      <c r="I30" s="346"/>
      <c r="J30" s="274"/>
      <c r="K30" s="278"/>
      <c r="L30" s="346"/>
      <c r="M30" s="176"/>
      <c r="N30" s="416"/>
      <c r="O30" s="417"/>
      <c r="P30" s="417"/>
      <c r="Q30" s="417"/>
      <c r="R30" s="418"/>
    </row>
    <row r="31" spans="1:18" ht="24" customHeight="1">
      <c r="A31" s="1101" t="str">
        <f>$A$1</f>
        <v>数　　　　量　　　　計　　　　算　　　　表　　　（関の山車会館伝承活動棟及び展示棟改修工事） 解体</v>
      </c>
      <c r="B31" s="1102"/>
      <c r="C31" s="1102"/>
      <c r="D31" s="1102"/>
      <c r="E31" s="1102"/>
      <c r="F31" s="1102"/>
      <c r="G31" s="1102"/>
      <c r="H31" s="1102"/>
      <c r="I31" s="1102"/>
      <c r="J31" s="1102"/>
      <c r="K31" s="1102"/>
      <c r="L31" s="1102"/>
      <c r="M31" s="1102"/>
      <c r="N31" s="1102"/>
      <c r="O31" s="1102"/>
      <c r="P31" s="1102"/>
      <c r="Q31" s="1102"/>
      <c r="R31" s="1103"/>
    </row>
    <row r="32" spans="1:18" ht="24" customHeight="1">
      <c r="A32" s="1104"/>
      <c r="B32" s="1105"/>
      <c r="C32" s="1105"/>
      <c r="D32" s="1105"/>
      <c r="E32" s="1105"/>
      <c r="F32" s="1105"/>
      <c r="G32" s="1105"/>
      <c r="H32" s="1105"/>
      <c r="I32" s="1105"/>
      <c r="J32" s="1105"/>
      <c r="K32" s="1105"/>
      <c r="L32" s="1105"/>
      <c r="M32" s="1105"/>
      <c r="N32" s="1105"/>
      <c r="O32" s="1105"/>
      <c r="P32" s="1105"/>
      <c r="Q32" s="1105"/>
      <c r="R32" s="1106"/>
    </row>
    <row r="33" spans="1:18" ht="24" customHeight="1">
      <c r="A33" s="1107"/>
      <c r="B33" s="1108"/>
      <c r="C33" s="1108"/>
      <c r="D33" s="1108"/>
      <c r="E33" s="1108"/>
      <c r="F33" s="1108"/>
      <c r="G33" s="1108"/>
      <c r="H33" s="1108"/>
      <c r="I33" s="1108"/>
      <c r="J33" s="1108"/>
      <c r="K33" s="1108"/>
      <c r="L33" s="1108"/>
      <c r="M33" s="1108"/>
      <c r="N33" s="1108"/>
      <c r="O33" s="1108"/>
      <c r="P33" s="1108"/>
      <c r="Q33" s="1108"/>
      <c r="R33" s="1109"/>
    </row>
    <row r="34" spans="1:18" ht="24" customHeight="1">
      <c r="A34" s="244" t="s">
        <v>52</v>
      </c>
      <c r="B34" s="1059" t="s">
        <v>53</v>
      </c>
      <c r="C34" s="1060"/>
      <c r="D34" s="1059" t="s">
        <v>54</v>
      </c>
      <c r="E34" s="1061"/>
      <c r="F34" s="1061"/>
      <c r="G34" s="1061"/>
      <c r="H34" s="1061"/>
      <c r="I34" s="1060"/>
      <c r="J34" s="354"/>
      <c r="K34" s="403"/>
      <c r="L34" s="244" t="s">
        <v>55</v>
      </c>
      <c r="M34" s="244" t="s">
        <v>56</v>
      </c>
      <c r="N34" s="1059" t="s">
        <v>57</v>
      </c>
      <c r="O34" s="1061"/>
      <c r="P34" s="1061"/>
      <c r="Q34" s="1061"/>
      <c r="R34" s="1060"/>
    </row>
    <row r="35" spans="1:18" ht="24" customHeight="1">
      <c r="A35" s="174" t="s">
        <v>772</v>
      </c>
      <c r="B35" s="1110" t="s">
        <v>773</v>
      </c>
      <c r="C35" s="1111"/>
      <c r="D35" s="404">
        <v>9.1</v>
      </c>
      <c r="E35" s="278" t="s">
        <v>774</v>
      </c>
      <c r="F35" s="404">
        <v>9.1</v>
      </c>
      <c r="G35" s="278" t="s">
        <v>774</v>
      </c>
      <c r="H35" s="278">
        <v>2.73</v>
      </c>
      <c r="I35" s="278" t="s">
        <v>774</v>
      </c>
      <c r="J35" s="345"/>
      <c r="K35" s="278"/>
      <c r="L35" s="278"/>
      <c r="M35" s="176"/>
      <c r="N35" s="405"/>
      <c r="O35" s="419"/>
      <c r="P35" s="419"/>
      <c r="Q35" s="419"/>
      <c r="R35" s="420"/>
    </row>
    <row r="36" spans="1:18" ht="24" customHeight="1">
      <c r="A36" s="244"/>
      <c r="B36" s="421"/>
      <c r="C36" s="175"/>
      <c r="D36" s="404">
        <v>1.82</v>
      </c>
      <c r="E36" s="278" t="s">
        <v>774</v>
      </c>
      <c r="F36" s="404">
        <v>0.91</v>
      </c>
      <c r="G36" s="278" t="s">
        <v>774</v>
      </c>
      <c r="H36" s="346">
        <v>0.91</v>
      </c>
      <c r="I36" s="278" t="s">
        <v>774</v>
      </c>
      <c r="J36" s="345"/>
      <c r="K36" s="278"/>
      <c r="L36" s="278"/>
      <c r="M36" s="176"/>
      <c r="N36" s="412"/>
      <c r="O36" s="316"/>
      <c r="P36" s="316"/>
      <c r="Q36" s="316"/>
      <c r="R36" s="178"/>
    </row>
    <row r="37" spans="1:18" ht="24" customHeight="1">
      <c r="A37" s="244"/>
      <c r="B37" s="174"/>
      <c r="C37" s="175"/>
      <c r="D37" s="404">
        <v>5.46</v>
      </c>
      <c r="E37" s="278" t="s">
        <v>774</v>
      </c>
      <c r="F37" s="404">
        <v>5.46</v>
      </c>
      <c r="G37" s="278" t="s">
        <v>774</v>
      </c>
      <c r="H37" s="346">
        <v>1.82</v>
      </c>
      <c r="I37" s="278" t="s">
        <v>774</v>
      </c>
      <c r="J37" s="345"/>
      <c r="K37" s="278"/>
      <c r="L37" s="278"/>
      <c r="M37" s="176"/>
      <c r="N37" s="179"/>
      <c r="O37" s="316"/>
      <c r="P37" s="316"/>
      <c r="Q37" s="316"/>
      <c r="R37" s="178"/>
    </row>
    <row r="38" spans="1:18" ht="24" customHeight="1">
      <c r="A38" s="244"/>
      <c r="B38" s="174"/>
      <c r="C38" s="175"/>
      <c r="D38" s="404">
        <v>1.82</v>
      </c>
      <c r="E38" s="422" t="s">
        <v>774</v>
      </c>
      <c r="F38" s="404">
        <v>1.82</v>
      </c>
      <c r="G38" s="278" t="s">
        <v>774</v>
      </c>
      <c r="H38" s="346">
        <v>0.91</v>
      </c>
      <c r="I38" s="278" t="s">
        <v>774</v>
      </c>
      <c r="J38" s="273"/>
      <c r="K38" s="278"/>
      <c r="L38" s="278"/>
      <c r="M38" s="176"/>
      <c r="N38" s="179"/>
      <c r="O38" s="316"/>
      <c r="P38" s="316"/>
      <c r="Q38" s="316"/>
      <c r="R38" s="178"/>
    </row>
    <row r="39" spans="1:18" ht="24" customHeight="1">
      <c r="A39" s="244"/>
      <c r="B39" s="421"/>
      <c r="C39" s="175"/>
      <c r="D39" s="404">
        <v>0.91</v>
      </c>
      <c r="E39" s="422" t="s">
        <v>774</v>
      </c>
      <c r="F39" s="404">
        <v>0.91</v>
      </c>
      <c r="G39" s="278" t="s">
        <v>774</v>
      </c>
      <c r="H39" s="346">
        <v>0.91</v>
      </c>
      <c r="I39" s="188" t="s">
        <v>774</v>
      </c>
      <c r="J39" s="273"/>
      <c r="K39" s="278"/>
      <c r="L39" s="278"/>
      <c r="M39" s="176"/>
      <c r="N39" s="179"/>
      <c r="O39" s="316"/>
      <c r="P39" s="316"/>
      <c r="Q39" s="316"/>
      <c r="R39" s="178"/>
    </row>
    <row r="40" spans="1:18" ht="24" customHeight="1">
      <c r="A40" s="244"/>
      <c r="B40" s="174"/>
      <c r="C40" s="421"/>
      <c r="D40" s="404">
        <v>0.91</v>
      </c>
      <c r="E40" s="278"/>
      <c r="F40" s="404"/>
      <c r="G40" s="346"/>
      <c r="H40" s="346"/>
      <c r="I40" s="278" t="s">
        <v>766</v>
      </c>
      <c r="J40" s="273">
        <f>D35+F35+H35+D36+F36+H36+D37+F37+H37+D38+F38+H38+D39+F39+H39+D40+F40+H40</f>
        <v>45.499999999999986</v>
      </c>
      <c r="K40" s="278"/>
      <c r="L40" s="359"/>
      <c r="M40" s="176"/>
      <c r="N40" s="179"/>
      <c r="O40" s="316"/>
      <c r="P40" s="316"/>
      <c r="Q40" s="316"/>
      <c r="R40" s="178"/>
    </row>
    <row r="41" spans="1:18" ht="24" customHeight="1">
      <c r="A41" s="244"/>
      <c r="B41" s="421"/>
      <c r="C41" s="421"/>
      <c r="D41" s="404"/>
      <c r="E41" s="278"/>
      <c r="F41" s="404"/>
      <c r="G41" s="346"/>
      <c r="H41" s="423"/>
      <c r="I41" s="278"/>
      <c r="J41" s="273"/>
      <c r="K41" s="278"/>
      <c r="L41" s="359"/>
      <c r="M41" s="176"/>
      <c r="N41" s="412"/>
      <c r="O41" s="316"/>
      <c r="P41" s="316"/>
      <c r="Q41" s="316"/>
      <c r="R41" s="178"/>
    </row>
    <row r="42" spans="1:18" ht="24" customHeight="1">
      <c r="A42" s="244"/>
      <c r="B42" s="421"/>
      <c r="C42" s="421"/>
      <c r="D42" s="404">
        <v>0.55000000000000004</v>
      </c>
      <c r="E42" s="278" t="s">
        <v>765</v>
      </c>
      <c r="F42" s="404">
        <v>0.12</v>
      </c>
      <c r="G42" s="346" t="s">
        <v>774</v>
      </c>
      <c r="H42" s="423">
        <v>0.15</v>
      </c>
      <c r="I42" s="278" t="s">
        <v>765</v>
      </c>
      <c r="J42" s="273"/>
      <c r="K42" s="278"/>
      <c r="L42" s="359"/>
      <c r="M42" s="176"/>
      <c r="N42" s="412"/>
      <c r="O42" s="316"/>
      <c r="P42" s="316"/>
      <c r="Q42" s="316"/>
      <c r="R42" s="178"/>
    </row>
    <row r="43" spans="1:18" ht="24" customHeight="1">
      <c r="A43" s="244"/>
      <c r="B43" s="421"/>
      <c r="C43" s="421"/>
      <c r="D43" s="404">
        <v>0.4</v>
      </c>
      <c r="E43" s="278" t="s">
        <v>765</v>
      </c>
      <c r="F43" s="404"/>
      <c r="G43" s="346"/>
      <c r="H43" s="423"/>
      <c r="I43" s="278" t="s">
        <v>766</v>
      </c>
      <c r="J43" s="273">
        <f>ROUND((D42*F42)+(H42*D43),3)</f>
        <v>0.126</v>
      </c>
      <c r="K43" s="278"/>
      <c r="L43" s="359"/>
      <c r="M43" s="176"/>
      <c r="N43" s="412"/>
      <c r="O43" s="316"/>
      <c r="P43" s="316"/>
      <c r="Q43" s="316"/>
      <c r="R43" s="178"/>
    </row>
    <row r="44" spans="1:18" ht="24" customHeight="1">
      <c r="A44" s="244"/>
      <c r="B44" s="421"/>
      <c r="C44" s="421"/>
      <c r="D44" s="404"/>
      <c r="E44" s="278"/>
      <c r="F44" s="404"/>
      <c r="G44" s="346"/>
      <c r="H44" s="423"/>
      <c r="I44" s="278"/>
      <c r="J44" s="273"/>
      <c r="K44" s="278"/>
      <c r="L44" s="359"/>
      <c r="M44" s="176"/>
      <c r="N44" s="412"/>
      <c r="O44" s="316"/>
      <c r="P44" s="316"/>
      <c r="Q44" s="316"/>
      <c r="R44" s="178"/>
    </row>
    <row r="45" spans="1:18" ht="24" customHeight="1">
      <c r="A45" s="244"/>
      <c r="B45" s="421"/>
      <c r="C45" s="421"/>
      <c r="D45" s="404">
        <f>J40</f>
        <v>45.499999999999986</v>
      </c>
      <c r="E45" s="278" t="s">
        <v>447</v>
      </c>
      <c r="F45" s="404">
        <f>J43</f>
        <v>0.126</v>
      </c>
      <c r="G45" s="346"/>
      <c r="H45" s="423"/>
      <c r="I45" s="278" t="s">
        <v>453</v>
      </c>
      <c r="J45" s="273">
        <f>D45*F45</f>
        <v>5.7329999999999979</v>
      </c>
      <c r="K45" s="278"/>
      <c r="L45" s="359">
        <f>ROUND(J45,2)</f>
        <v>5.73</v>
      </c>
      <c r="M45" s="176" t="s">
        <v>775</v>
      </c>
      <c r="N45" s="412"/>
      <c r="O45" s="316"/>
      <c r="P45" s="316"/>
      <c r="Q45" s="316"/>
      <c r="R45" s="178"/>
    </row>
    <row r="46" spans="1:18" ht="24" customHeight="1">
      <c r="A46" s="244"/>
      <c r="B46" s="421"/>
      <c r="C46" s="421"/>
      <c r="D46" s="404"/>
      <c r="E46" s="278"/>
      <c r="F46" s="404"/>
      <c r="G46" s="346"/>
      <c r="H46" s="423"/>
      <c r="I46" s="278"/>
      <c r="J46" s="273"/>
      <c r="K46" s="278"/>
      <c r="L46" s="359"/>
      <c r="M46" s="176"/>
      <c r="N46" s="412"/>
      <c r="O46" s="316"/>
      <c r="P46" s="316"/>
      <c r="Q46" s="316"/>
      <c r="R46" s="178"/>
    </row>
    <row r="47" spans="1:18" ht="24" customHeight="1">
      <c r="A47" s="244"/>
      <c r="B47" s="1110" t="s">
        <v>776</v>
      </c>
      <c r="C47" s="1111"/>
      <c r="D47" s="404">
        <v>2.73</v>
      </c>
      <c r="E47" s="278" t="s">
        <v>777</v>
      </c>
      <c r="F47" s="404">
        <v>2.73</v>
      </c>
      <c r="G47" s="346" t="s">
        <v>777</v>
      </c>
      <c r="H47" s="423">
        <v>2.73</v>
      </c>
      <c r="I47" s="278" t="s">
        <v>777</v>
      </c>
      <c r="J47" s="273"/>
      <c r="K47" s="278"/>
      <c r="L47" s="359"/>
      <c r="M47" s="176"/>
      <c r="N47" s="412"/>
      <c r="O47" s="316"/>
      <c r="P47" s="316"/>
      <c r="Q47" s="316"/>
      <c r="R47" s="178"/>
    </row>
    <row r="48" spans="1:18" ht="24" customHeight="1">
      <c r="A48" s="244"/>
      <c r="B48" s="421"/>
      <c r="C48" s="421"/>
      <c r="D48" s="404">
        <v>0.91</v>
      </c>
      <c r="E48" s="278" t="s">
        <v>777</v>
      </c>
      <c r="F48" s="404">
        <v>0.91</v>
      </c>
      <c r="G48" s="346" t="s">
        <v>777</v>
      </c>
      <c r="H48" s="423"/>
      <c r="I48" s="278" t="s">
        <v>777</v>
      </c>
      <c r="J48" s="273"/>
      <c r="K48" s="278"/>
      <c r="L48" s="359"/>
      <c r="M48" s="176"/>
      <c r="N48" s="412"/>
      <c r="O48" s="316"/>
      <c r="P48" s="316"/>
      <c r="Q48" s="316"/>
      <c r="R48" s="178"/>
    </row>
    <row r="49" spans="1:18" ht="24" customHeight="1">
      <c r="A49" s="244"/>
      <c r="B49" s="421"/>
      <c r="C49" s="421"/>
      <c r="D49" s="404">
        <v>1.21</v>
      </c>
      <c r="E49" s="278"/>
      <c r="F49" s="404"/>
      <c r="G49" s="346"/>
      <c r="H49" s="423"/>
      <c r="I49" s="278" t="s">
        <v>778</v>
      </c>
      <c r="J49" s="273">
        <f>D47+F47+H47+D48+F48+H48+D49</f>
        <v>11.219999999999999</v>
      </c>
      <c r="K49" s="278"/>
      <c r="L49" s="359"/>
      <c r="M49" s="358"/>
      <c r="N49" s="412"/>
      <c r="O49" s="316"/>
      <c r="P49" s="316"/>
      <c r="Q49" s="316"/>
      <c r="R49" s="178"/>
    </row>
    <row r="50" spans="1:18" ht="24" customHeight="1">
      <c r="A50" s="244"/>
      <c r="B50" s="424"/>
      <c r="C50" s="421"/>
      <c r="D50" s="404"/>
      <c r="E50" s="278"/>
      <c r="F50" s="404"/>
      <c r="G50" s="346"/>
      <c r="H50" s="423"/>
      <c r="I50" s="278"/>
      <c r="J50" s="273"/>
      <c r="K50" s="278"/>
      <c r="L50" s="359"/>
      <c r="M50" s="176"/>
      <c r="N50" s="412"/>
      <c r="O50" s="316"/>
      <c r="P50" s="316"/>
      <c r="Q50" s="316"/>
      <c r="R50" s="178"/>
    </row>
    <row r="51" spans="1:18" ht="24" customHeight="1">
      <c r="A51" s="244"/>
      <c r="B51" s="421"/>
      <c r="C51" s="421"/>
      <c r="D51" s="404">
        <v>0.3</v>
      </c>
      <c r="E51" s="278" t="s">
        <v>779</v>
      </c>
      <c r="F51" s="404">
        <v>0.12</v>
      </c>
      <c r="G51" s="346" t="s">
        <v>777</v>
      </c>
      <c r="H51" s="423">
        <v>0.4</v>
      </c>
      <c r="I51" s="278" t="s">
        <v>779</v>
      </c>
      <c r="J51" s="273"/>
      <c r="K51" s="278"/>
      <c r="L51" s="359"/>
      <c r="M51" s="176"/>
      <c r="N51" s="412"/>
      <c r="O51" s="316"/>
      <c r="P51" s="316"/>
      <c r="Q51" s="316"/>
      <c r="R51" s="178"/>
    </row>
    <row r="52" spans="1:18" ht="24" customHeight="1">
      <c r="A52" s="244"/>
      <c r="B52" s="174"/>
      <c r="C52" s="421"/>
      <c r="D52" s="404">
        <v>0.15</v>
      </c>
      <c r="E52" s="278"/>
      <c r="F52" s="404"/>
      <c r="G52" s="346"/>
      <c r="H52" s="423"/>
      <c r="I52" s="278" t="s">
        <v>778</v>
      </c>
      <c r="J52" s="273">
        <f>D51*F51+H51*D52</f>
        <v>9.6000000000000002E-2</v>
      </c>
      <c r="K52" s="278"/>
      <c r="L52" s="359"/>
      <c r="M52" s="176"/>
      <c r="N52" s="412"/>
      <c r="O52" s="316"/>
      <c r="P52" s="316"/>
      <c r="Q52" s="316"/>
      <c r="R52" s="178"/>
    </row>
    <row r="53" spans="1:18" ht="24" customHeight="1">
      <c r="A53" s="244"/>
      <c r="B53" s="174"/>
      <c r="C53" s="421"/>
      <c r="D53" s="404"/>
      <c r="E53" s="278"/>
      <c r="F53" s="404"/>
      <c r="G53" s="346"/>
      <c r="H53" s="423"/>
      <c r="I53" s="278"/>
      <c r="J53" s="273"/>
      <c r="K53" s="278"/>
      <c r="L53" s="359"/>
      <c r="M53" s="176"/>
      <c r="N53" s="412"/>
      <c r="O53" s="316"/>
      <c r="P53" s="316"/>
      <c r="Q53" s="316"/>
      <c r="R53" s="178"/>
    </row>
    <row r="54" spans="1:18" ht="24" customHeight="1">
      <c r="A54" s="244"/>
      <c r="B54" s="174"/>
      <c r="C54" s="421"/>
      <c r="D54" s="404">
        <f>J49</f>
        <v>11.219999999999999</v>
      </c>
      <c r="E54" s="278" t="s">
        <v>780</v>
      </c>
      <c r="F54" s="404">
        <f>J52</f>
        <v>9.6000000000000002E-2</v>
      </c>
      <c r="G54" s="346"/>
      <c r="H54" s="423"/>
      <c r="I54" s="278" t="s">
        <v>453</v>
      </c>
      <c r="J54" s="273">
        <f>D54*F54</f>
        <v>1.0771199999999999</v>
      </c>
      <c r="K54" s="278"/>
      <c r="L54" s="359">
        <f>ROUND(J54,2)</f>
        <v>1.08</v>
      </c>
      <c r="M54" s="176" t="s">
        <v>781</v>
      </c>
      <c r="N54" s="412"/>
      <c r="O54" s="316"/>
      <c r="P54" s="316"/>
      <c r="Q54" s="316"/>
      <c r="R54" s="178"/>
    </row>
    <row r="55" spans="1:18" ht="24" customHeight="1">
      <c r="A55" s="244"/>
      <c r="B55" s="244" t="s">
        <v>782</v>
      </c>
      <c r="C55" s="175"/>
      <c r="D55" s="404">
        <v>5.7649999999999997</v>
      </c>
      <c r="E55" s="278" t="s">
        <v>783</v>
      </c>
      <c r="F55" s="404">
        <v>1.0349999999999999</v>
      </c>
      <c r="G55" s="278" t="s">
        <v>783</v>
      </c>
      <c r="H55" s="425">
        <v>0.1</v>
      </c>
      <c r="I55" s="278" t="s">
        <v>784</v>
      </c>
      <c r="J55" s="273">
        <f>ROUND(D55*F55*H55,3)</f>
        <v>0.59699999999999998</v>
      </c>
      <c r="K55" s="278"/>
      <c r="L55" s="359"/>
      <c r="M55" s="176"/>
      <c r="N55" s="412"/>
      <c r="O55" s="316"/>
      <c r="P55" s="316"/>
      <c r="Q55" s="316"/>
      <c r="R55" s="178"/>
    </row>
    <row r="56" spans="1:18" ht="24" customHeight="1">
      <c r="A56" s="244"/>
      <c r="B56" s="244"/>
      <c r="C56" s="175"/>
      <c r="D56" s="404">
        <v>2.73</v>
      </c>
      <c r="E56" s="278" t="s">
        <v>783</v>
      </c>
      <c r="F56" s="404">
        <v>1.82</v>
      </c>
      <c r="G56" s="278" t="s">
        <v>783</v>
      </c>
      <c r="H56" s="425">
        <v>0.1</v>
      </c>
      <c r="I56" s="278" t="s">
        <v>784</v>
      </c>
      <c r="J56" s="273">
        <f>ROUND(D56*F56*H56,3)</f>
        <v>0.497</v>
      </c>
      <c r="K56" s="278"/>
      <c r="L56" s="359"/>
      <c r="M56" s="358"/>
      <c r="N56" s="179"/>
      <c r="O56" s="316"/>
      <c r="P56" s="316"/>
      <c r="Q56" s="316"/>
      <c r="R56" s="178"/>
    </row>
    <row r="57" spans="1:18" ht="24" customHeight="1">
      <c r="A57" s="244"/>
      <c r="B57" s="244"/>
      <c r="C57" s="175"/>
      <c r="D57" s="404">
        <v>1.82</v>
      </c>
      <c r="E57" s="278" t="s">
        <v>783</v>
      </c>
      <c r="F57" s="404">
        <v>1.365</v>
      </c>
      <c r="G57" s="278" t="s">
        <v>783</v>
      </c>
      <c r="H57" s="425">
        <v>0.1</v>
      </c>
      <c r="I57" s="278" t="s">
        <v>785</v>
      </c>
      <c r="J57" s="273">
        <f>ROUND(D57*F57*H57,3)</f>
        <v>0.248</v>
      </c>
      <c r="K57" s="278"/>
      <c r="L57" s="359"/>
      <c r="M57" s="358"/>
      <c r="N57" s="179"/>
      <c r="O57" s="316"/>
      <c r="P57" s="316"/>
      <c r="Q57" s="316"/>
      <c r="R57" s="178"/>
    </row>
    <row r="58" spans="1:18" ht="24" customHeight="1">
      <c r="A58" s="244"/>
      <c r="B58" s="244"/>
      <c r="C58" s="175"/>
      <c r="D58" s="404">
        <v>0.73499999999999999</v>
      </c>
      <c r="E58" s="278" t="s">
        <v>783</v>
      </c>
      <c r="F58" s="404">
        <v>1.6</v>
      </c>
      <c r="G58" s="278" t="s">
        <v>783</v>
      </c>
      <c r="H58" s="425">
        <v>0.25</v>
      </c>
      <c r="I58" s="278" t="s">
        <v>785</v>
      </c>
      <c r="J58" s="273">
        <f>ROUND(D58*F58*H58,3)</f>
        <v>0.29399999999999998</v>
      </c>
      <c r="K58" s="278"/>
      <c r="L58" s="359"/>
      <c r="M58" s="358"/>
      <c r="N58" s="179"/>
      <c r="O58" s="316"/>
      <c r="P58" s="316"/>
      <c r="Q58" s="316"/>
      <c r="R58" s="178"/>
    </row>
    <row r="59" spans="1:18" ht="24" customHeight="1">
      <c r="A59" s="244"/>
      <c r="B59" s="175"/>
      <c r="C59" s="175"/>
      <c r="D59" s="404">
        <v>0.65</v>
      </c>
      <c r="E59" s="278" t="s">
        <v>783</v>
      </c>
      <c r="F59" s="404">
        <v>0.95</v>
      </c>
      <c r="G59" s="278" t="s">
        <v>783</v>
      </c>
      <c r="H59" s="425">
        <v>0.15</v>
      </c>
      <c r="I59" s="278" t="s">
        <v>785</v>
      </c>
      <c r="J59" s="273">
        <f>ROUND(D59*F59*H59,3)</f>
        <v>9.2999999999999999E-2</v>
      </c>
      <c r="K59" s="278"/>
      <c r="L59" s="359"/>
      <c r="M59" s="358"/>
      <c r="N59" s="179"/>
      <c r="O59" s="316"/>
      <c r="P59" s="316"/>
      <c r="Q59" s="316"/>
      <c r="R59" s="178"/>
    </row>
    <row r="60" spans="1:18" ht="24" customHeight="1">
      <c r="A60" s="244"/>
      <c r="B60" s="175"/>
      <c r="C60" s="175"/>
      <c r="D60" s="404"/>
      <c r="E60" s="278"/>
      <c r="F60" s="404"/>
      <c r="G60" s="278"/>
      <c r="H60" s="425"/>
      <c r="I60" s="278"/>
      <c r="J60" s="273">
        <f>SUM(J55:J59)</f>
        <v>1.7289999999999999</v>
      </c>
      <c r="K60" s="278"/>
      <c r="L60" s="359">
        <f>ROUND(J60,2)</f>
        <v>1.73</v>
      </c>
      <c r="M60" s="358" t="s">
        <v>781</v>
      </c>
      <c r="N60" s="180"/>
      <c r="O60" s="181"/>
      <c r="P60" s="181"/>
      <c r="Q60" s="181"/>
      <c r="R60" s="182"/>
    </row>
    <row r="61" spans="1:18" ht="24" customHeight="1">
      <c r="A61" s="1101" t="str">
        <f>$A$1</f>
        <v>数　　　　量　　　　計　　　　算　　　　表　　　（関の山車会館伝承活動棟及び展示棟改修工事） 解体</v>
      </c>
      <c r="B61" s="1102"/>
      <c r="C61" s="1102"/>
      <c r="D61" s="1102"/>
      <c r="E61" s="1102"/>
      <c r="F61" s="1102"/>
      <c r="G61" s="1102"/>
      <c r="H61" s="1102"/>
      <c r="I61" s="1102"/>
      <c r="J61" s="1102"/>
      <c r="K61" s="1102"/>
      <c r="L61" s="1102"/>
      <c r="M61" s="1102"/>
      <c r="N61" s="1102"/>
      <c r="O61" s="1102"/>
      <c r="P61" s="1102"/>
      <c r="Q61" s="1102"/>
      <c r="R61" s="1103"/>
    </row>
    <row r="62" spans="1:18" ht="24" customHeight="1">
      <c r="A62" s="1104"/>
      <c r="B62" s="1105"/>
      <c r="C62" s="1105"/>
      <c r="D62" s="1105"/>
      <c r="E62" s="1105"/>
      <c r="F62" s="1105"/>
      <c r="G62" s="1105"/>
      <c r="H62" s="1105"/>
      <c r="I62" s="1105"/>
      <c r="J62" s="1105"/>
      <c r="K62" s="1105"/>
      <c r="L62" s="1105"/>
      <c r="M62" s="1105"/>
      <c r="N62" s="1105"/>
      <c r="O62" s="1105"/>
      <c r="P62" s="1105"/>
      <c r="Q62" s="1105"/>
      <c r="R62" s="1106"/>
    </row>
    <row r="63" spans="1:18" ht="24" customHeight="1">
      <c r="A63" s="1107"/>
      <c r="B63" s="1108"/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9"/>
    </row>
    <row r="64" spans="1:18" ht="24" customHeight="1">
      <c r="A64" s="244" t="s">
        <v>52</v>
      </c>
      <c r="B64" s="1059" t="s">
        <v>53</v>
      </c>
      <c r="C64" s="1060"/>
      <c r="D64" s="1059" t="s">
        <v>54</v>
      </c>
      <c r="E64" s="1061"/>
      <c r="F64" s="1061"/>
      <c r="G64" s="1061"/>
      <c r="H64" s="1061"/>
      <c r="I64" s="1060"/>
      <c r="J64" s="354"/>
      <c r="K64" s="403"/>
      <c r="L64" s="244" t="s">
        <v>55</v>
      </c>
      <c r="M64" s="244" t="s">
        <v>56</v>
      </c>
      <c r="N64" s="1059" t="s">
        <v>57</v>
      </c>
      <c r="O64" s="1061"/>
      <c r="P64" s="1061"/>
      <c r="Q64" s="1061"/>
      <c r="R64" s="1060"/>
    </row>
    <row r="65" spans="1:19" ht="24" customHeight="1">
      <c r="A65" s="174" t="s">
        <v>772</v>
      </c>
      <c r="B65" s="244" t="s">
        <v>782</v>
      </c>
      <c r="C65" s="175"/>
      <c r="D65" s="404"/>
      <c r="E65" s="278"/>
      <c r="F65" s="404"/>
      <c r="G65" s="278"/>
      <c r="H65" s="425"/>
      <c r="I65" s="278"/>
      <c r="J65" s="273"/>
      <c r="K65" s="278"/>
      <c r="L65" s="359"/>
      <c r="M65" s="358"/>
      <c r="N65" s="405"/>
      <c r="O65" s="419"/>
      <c r="P65" s="419"/>
      <c r="Q65" s="419"/>
      <c r="R65" s="420"/>
    </row>
    <row r="66" spans="1:19" ht="24" customHeight="1">
      <c r="A66" s="244"/>
      <c r="B66" s="244" t="s">
        <v>786</v>
      </c>
      <c r="C66" s="175" t="s">
        <v>787</v>
      </c>
      <c r="D66" s="404">
        <v>0.3</v>
      </c>
      <c r="E66" s="278" t="s">
        <v>676</v>
      </c>
      <c r="F66" s="404">
        <v>0.3</v>
      </c>
      <c r="G66" s="278" t="s">
        <v>676</v>
      </c>
      <c r="H66" s="425">
        <v>0.3</v>
      </c>
      <c r="I66" s="278" t="s">
        <v>676</v>
      </c>
      <c r="J66" s="273">
        <v>3</v>
      </c>
      <c r="K66" s="278"/>
      <c r="L66" s="359">
        <f>ROUND(D66*F66*H66*J66,2)</f>
        <v>0.08</v>
      </c>
      <c r="M66" s="358" t="s">
        <v>788</v>
      </c>
      <c r="N66" s="412"/>
      <c r="O66" s="316"/>
      <c r="P66" s="316"/>
      <c r="Q66" s="316"/>
      <c r="R66" s="178"/>
    </row>
    <row r="67" spans="1:19" ht="24" customHeight="1">
      <c r="A67" s="244"/>
      <c r="B67" s="244"/>
      <c r="C67" s="175" t="s">
        <v>789</v>
      </c>
      <c r="D67" s="404">
        <v>0.45</v>
      </c>
      <c r="E67" s="278" t="s">
        <v>676</v>
      </c>
      <c r="F67" s="404">
        <v>0.45</v>
      </c>
      <c r="G67" s="278" t="s">
        <v>676</v>
      </c>
      <c r="H67" s="425">
        <v>0.4</v>
      </c>
      <c r="I67" s="278"/>
      <c r="J67" s="273"/>
      <c r="K67" s="278"/>
      <c r="L67" s="359">
        <f>ROUND(D67*F67*H67,2)</f>
        <v>0.08</v>
      </c>
      <c r="M67" s="358" t="s">
        <v>788</v>
      </c>
      <c r="N67" s="179"/>
      <c r="O67" s="316"/>
      <c r="P67" s="316"/>
      <c r="Q67" s="316"/>
      <c r="R67" s="178"/>
    </row>
    <row r="68" spans="1:19" ht="24" customHeight="1">
      <c r="A68" s="244"/>
      <c r="B68" s="244" t="s">
        <v>790</v>
      </c>
      <c r="C68" s="175" t="s">
        <v>345</v>
      </c>
      <c r="D68" s="404">
        <f>L45+L54+L60+L66+L67</f>
        <v>8.7000000000000011</v>
      </c>
      <c r="E68" s="278" t="s">
        <v>676</v>
      </c>
      <c r="F68" s="426">
        <v>23</v>
      </c>
      <c r="G68" s="278"/>
      <c r="H68" s="425"/>
      <c r="I68" s="278" t="s">
        <v>715</v>
      </c>
      <c r="J68" s="273"/>
      <c r="K68" s="278"/>
      <c r="L68" s="359">
        <f>D68*F68</f>
        <v>200.10000000000002</v>
      </c>
      <c r="M68" s="363" t="s">
        <v>791</v>
      </c>
      <c r="N68" s="179"/>
      <c r="O68" s="316"/>
      <c r="P68" s="316"/>
      <c r="Q68" s="316"/>
      <c r="R68" s="178"/>
    </row>
    <row r="69" spans="1:19" ht="24" customHeight="1">
      <c r="A69" s="244"/>
      <c r="B69" s="175"/>
      <c r="C69" s="175"/>
      <c r="D69" s="404">
        <f>L68</f>
        <v>200.10000000000002</v>
      </c>
      <c r="E69" s="188" t="s">
        <v>792</v>
      </c>
      <c r="F69" s="427">
        <v>9.8000000000000007</v>
      </c>
      <c r="G69" s="278"/>
      <c r="H69" s="359"/>
      <c r="I69" s="188" t="s">
        <v>793</v>
      </c>
      <c r="J69" s="273"/>
      <c r="K69" s="278"/>
      <c r="L69" s="359">
        <f>ROUND(D69/F69,2)</f>
        <v>20.420000000000002</v>
      </c>
      <c r="M69" s="363" t="s">
        <v>794</v>
      </c>
      <c r="N69" s="179"/>
      <c r="O69" s="316"/>
      <c r="P69" s="316"/>
      <c r="Q69" s="316"/>
      <c r="R69" s="178" t="s">
        <v>795</v>
      </c>
    </row>
    <row r="70" spans="1:19" ht="24" customHeight="1">
      <c r="A70" s="244"/>
      <c r="B70" s="174"/>
      <c r="C70" s="421"/>
      <c r="D70" s="404"/>
      <c r="E70" s="278"/>
      <c r="F70" s="404"/>
      <c r="G70" s="346"/>
      <c r="H70" s="346"/>
      <c r="I70" s="278"/>
      <c r="J70" s="273"/>
      <c r="K70" s="278"/>
      <c r="L70" s="359"/>
      <c r="M70" s="176"/>
      <c r="N70" s="179"/>
      <c r="O70" s="316"/>
      <c r="P70" s="316"/>
      <c r="Q70" s="316"/>
      <c r="R70" s="178"/>
    </row>
    <row r="71" spans="1:19" ht="24" customHeight="1">
      <c r="A71" s="244"/>
      <c r="B71" s="175" t="s">
        <v>796</v>
      </c>
      <c r="C71" s="175" t="s">
        <v>797</v>
      </c>
      <c r="D71" s="345">
        <v>2.83</v>
      </c>
      <c r="E71" s="346" t="s">
        <v>770</v>
      </c>
      <c r="F71" s="273">
        <v>2.73</v>
      </c>
      <c r="G71" s="346" t="s">
        <v>770</v>
      </c>
      <c r="H71" s="345"/>
      <c r="I71" s="346" t="s">
        <v>770</v>
      </c>
      <c r="J71" s="276"/>
      <c r="K71" s="278" t="s">
        <v>771</v>
      </c>
      <c r="L71" s="359">
        <f t="shared" ref="L71:L90" si="0">ROUND(D71*F71,2)</f>
        <v>7.73</v>
      </c>
      <c r="M71" s="363" t="s">
        <v>767</v>
      </c>
      <c r="N71" s="412"/>
      <c r="O71" s="316"/>
      <c r="P71" s="316"/>
      <c r="Q71" s="316"/>
      <c r="R71" s="178"/>
    </row>
    <row r="72" spans="1:19" ht="24" customHeight="1">
      <c r="A72" s="244"/>
      <c r="B72" s="175"/>
      <c r="C72" s="175" t="s">
        <v>798</v>
      </c>
      <c r="D72" s="345">
        <v>3.54</v>
      </c>
      <c r="E72" s="346" t="s">
        <v>770</v>
      </c>
      <c r="F72" s="273">
        <v>2.73</v>
      </c>
      <c r="G72" s="346" t="s">
        <v>770</v>
      </c>
      <c r="H72" s="345"/>
      <c r="I72" s="346" t="s">
        <v>770</v>
      </c>
      <c r="J72" s="276"/>
      <c r="K72" s="278" t="s">
        <v>771</v>
      </c>
      <c r="L72" s="359">
        <f t="shared" si="0"/>
        <v>9.66</v>
      </c>
      <c r="M72" s="363" t="s">
        <v>767</v>
      </c>
      <c r="N72" s="412"/>
      <c r="O72" s="316"/>
      <c r="P72" s="316"/>
      <c r="Q72" s="316"/>
      <c r="R72" s="178"/>
    </row>
    <row r="73" spans="1:19" ht="24" customHeight="1">
      <c r="A73" s="244"/>
      <c r="B73" s="175"/>
      <c r="C73" s="175" t="s">
        <v>799</v>
      </c>
      <c r="D73" s="345">
        <v>2.63</v>
      </c>
      <c r="E73" s="346" t="s">
        <v>800</v>
      </c>
      <c r="F73" s="273">
        <v>2.73</v>
      </c>
      <c r="G73" s="346" t="s">
        <v>800</v>
      </c>
      <c r="H73" s="345"/>
      <c r="I73" s="346" t="s">
        <v>800</v>
      </c>
      <c r="J73" s="276"/>
      <c r="K73" s="278" t="s">
        <v>801</v>
      </c>
      <c r="L73" s="359">
        <f t="shared" si="0"/>
        <v>7.18</v>
      </c>
      <c r="M73" s="363" t="s">
        <v>802</v>
      </c>
      <c r="N73" s="412"/>
      <c r="O73" s="316"/>
      <c r="P73" s="316"/>
      <c r="Q73" s="316"/>
      <c r="R73" s="178"/>
    </row>
    <row r="74" spans="1:19" ht="24" customHeight="1">
      <c r="A74" s="244"/>
      <c r="B74" s="175"/>
      <c r="C74" s="175" t="s">
        <v>803</v>
      </c>
      <c r="D74" s="345">
        <v>2.83</v>
      </c>
      <c r="E74" s="346" t="s">
        <v>800</v>
      </c>
      <c r="F74" s="273">
        <v>2.73</v>
      </c>
      <c r="G74" s="346" t="s">
        <v>800</v>
      </c>
      <c r="H74" s="345"/>
      <c r="I74" s="346" t="s">
        <v>800</v>
      </c>
      <c r="J74" s="276"/>
      <c r="K74" s="278" t="s">
        <v>801</v>
      </c>
      <c r="L74" s="359">
        <f t="shared" si="0"/>
        <v>7.73</v>
      </c>
      <c r="M74" s="363" t="s">
        <v>802</v>
      </c>
      <c r="N74" s="412"/>
      <c r="O74" s="316"/>
      <c r="P74" s="316"/>
      <c r="Q74" s="316"/>
      <c r="R74" s="178"/>
    </row>
    <row r="75" spans="1:19" ht="24" customHeight="1">
      <c r="A75" s="244"/>
      <c r="B75" s="175"/>
      <c r="C75" s="175" t="s">
        <v>344</v>
      </c>
      <c r="D75" s="345">
        <v>2.73</v>
      </c>
      <c r="E75" s="346" t="s">
        <v>804</v>
      </c>
      <c r="F75" s="273">
        <v>1.82</v>
      </c>
      <c r="G75" s="346" t="s">
        <v>804</v>
      </c>
      <c r="H75" s="345"/>
      <c r="I75" s="346" t="s">
        <v>804</v>
      </c>
      <c r="J75" s="276"/>
      <c r="K75" s="278" t="s">
        <v>805</v>
      </c>
      <c r="L75" s="359">
        <f t="shared" si="0"/>
        <v>4.97</v>
      </c>
      <c r="M75" s="363" t="s">
        <v>806</v>
      </c>
      <c r="N75" s="412"/>
      <c r="O75" s="316"/>
      <c r="P75" s="316"/>
      <c r="Q75" s="316"/>
      <c r="R75" s="178"/>
    </row>
    <row r="76" spans="1:19" ht="24" customHeight="1">
      <c r="A76" s="244"/>
      <c r="B76" s="175"/>
      <c r="C76" s="175" t="s">
        <v>807</v>
      </c>
      <c r="D76" s="345">
        <v>1.82</v>
      </c>
      <c r="E76" s="346" t="s">
        <v>804</v>
      </c>
      <c r="F76" s="273">
        <v>1.365</v>
      </c>
      <c r="G76" s="346" t="s">
        <v>804</v>
      </c>
      <c r="H76" s="345"/>
      <c r="I76" s="346" t="s">
        <v>804</v>
      </c>
      <c r="J76" s="276"/>
      <c r="K76" s="278" t="s">
        <v>805</v>
      </c>
      <c r="L76" s="359">
        <f t="shared" si="0"/>
        <v>2.48</v>
      </c>
      <c r="M76" s="363" t="s">
        <v>806</v>
      </c>
      <c r="N76" s="412"/>
      <c r="O76" s="316"/>
      <c r="P76" s="316"/>
      <c r="Q76" s="316"/>
      <c r="R76" s="178"/>
    </row>
    <row r="77" spans="1:19" ht="24" customHeight="1">
      <c r="A77" s="244"/>
      <c r="B77" s="175"/>
      <c r="C77" s="175" t="s">
        <v>808</v>
      </c>
      <c r="D77" s="345">
        <v>1.82</v>
      </c>
      <c r="E77" s="346" t="s">
        <v>804</v>
      </c>
      <c r="F77" s="273">
        <v>2.2749999999999999</v>
      </c>
      <c r="G77" s="346" t="s">
        <v>804</v>
      </c>
      <c r="H77" s="345"/>
      <c r="I77" s="346" t="s">
        <v>804</v>
      </c>
      <c r="J77" s="276"/>
      <c r="K77" s="278" t="s">
        <v>805</v>
      </c>
      <c r="L77" s="359">
        <f t="shared" si="0"/>
        <v>4.1399999999999997</v>
      </c>
      <c r="M77" s="363" t="s">
        <v>806</v>
      </c>
      <c r="N77" s="412"/>
      <c r="O77" s="316"/>
      <c r="P77" s="316"/>
      <c r="Q77" s="316"/>
      <c r="R77" s="178"/>
    </row>
    <row r="78" spans="1:19" ht="24" customHeight="1">
      <c r="A78" s="244"/>
      <c r="B78" s="175"/>
      <c r="C78" s="175" t="s">
        <v>809</v>
      </c>
      <c r="D78" s="345">
        <v>0.91</v>
      </c>
      <c r="E78" s="346" t="s">
        <v>810</v>
      </c>
      <c r="F78" s="273">
        <v>6.37</v>
      </c>
      <c r="G78" s="346" t="s">
        <v>810</v>
      </c>
      <c r="H78" s="345"/>
      <c r="I78" s="346" t="s">
        <v>810</v>
      </c>
      <c r="J78" s="276"/>
      <c r="K78" s="278" t="s">
        <v>811</v>
      </c>
      <c r="L78" s="359">
        <f t="shared" si="0"/>
        <v>5.8</v>
      </c>
      <c r="M78" s="363" t="s">
        <v>812</v>
      </c>
      <c r="N78" s="412"/>
      <c r="O78" s="316"/>
      <c r="P78" s="316"/>
      <c r="Q78" s="316"/>
      <c r="R78" s="178"/>
    </row>
    <row r="79" spans="1:19" ht="24" customHeight="1">
      <c r="A79" s="244"/>
      <c r="B79" s="175"/>
      <c r="C79" s="175" t="s">
        <v>813</v>
      </c>
      <c r="D79" s="345">
        <v>0.91</v>
      </c>
      <c r="E79" s="346" t="s">
        <v>810</v>
      </c>
      <c r="F79" s="273">
        <v>2.73</v>
      </c>
      <c r="G79" s="346" t="s">
        <v>810</v>
      </c>
      <c r="H79" s="345"/>
      <c r="I79" s="346" t="s">
        <v>810</v>
      </c>
      <c r="J79" s="276"/>
      <c r="K79" s="278" t="s">
        <v>811</v>
      </c>
      <c r="L79" s="359">
        <f t="shared" si="0"/>
        <v>2.48</v>
      </c>
      <c r="M79" s="363" t="s">
        <v>812</v>
      </c>
      <c r="N79" s="412"/>
      <c r="O79" s="316"/>
      <c r="P79" s="316"/>
      <c r="Q79" s="316"/>
      <c r="R79" s="178"/>
    </row>
    <row r="80" spans="1:19" ht="24" customHeight="1">
      <c r="A80" s="244"/>
      <c r="B80" s="424"/>
      <c r="C80" s="175" t="s">
        <v>257</v>
      </c>
      <c r="D80" s="345">
        <v>0.91</v>
      </c>
      <c r="E80" s="346" t="s">
        <v>810</v>
      </c>
      <c r="F80" s="273">
        <v>2.73</v>
      </c>
      <c r="G80" s="346" t="s">
        <v>810</v>
      </c>
      <c r="H80" s="345"/>
      <c r="I80" s="346" t="s">
        <v>810</v>
      </c>
      <c r="J80" s="276"/>
      <c r="K80" s="278" t="s">
        <v>811</v>
      </c>
      <c r="L80" s="359">
        <f t="shared" si="0"/>
        <v>2.48</v>
      </c>
      <c r="M80" s="363" t="s">
        <v>812</v>
      </c>
      <c r="N80" s="412"/>
      <c r="O80" s="316"/>
      <c r="P80" s="316"/>
      <c r="Q80" s="316"/>
      <c r="R80" s="178"/>
      <c r="S80" s="428">
        <f>SUM(L71:L80)</f>
        <v>54.649999999999984</v>
      </c>
    </row>
    <row r="81" spans="1:18" ht="24" customHeight="1">
      <c r="A81" s="244"/>
      <c r="B81" s="175" t="s">
        <v>814</v>
      </c>
      <c r="C81" s="175" t="s">
        <v>797</v>
      </c>
      <c r="D81" s="345">
        <f t="shared" ref="D81:D90" si="1">D71*2+F71*2</f>
        <v>11.120000000000001</v>
      </c>
      <c r="E81" s="346" t="s">
        <v>810</v>
      </c>
      <c r="F81" s="273">
        <v>2.4</v>
      </c>
      <c r="G81" s="346" t="s">
        <v>810</v>
      </c>
      <c r="H81" s="345"/>
      <c r="I81" s="346" t="s">
        <v>810</v>
      </c>
      <c r="J81" s="276"/>
      <c r="K81" s="278" t="s">
        <v>811</v>
      </c>
      <c r="L81" s="359">
        <f t="shared" si="0"/>
        <v>26.69</v>
      </c>
      <c r="M81" s="363" t="s">
        <v>812</v>
      </c>
      <c r="N81" s="412"/>
      <c r="O81" s="316"/>
      <c r="P81" s="316"/>
      <c r="Q81" s="316"/>
      <c r="R81" s="178"/>
    </row>
    <row r="82" spans="1:18" ht="24" customHeight="1">
      <c r="A82" s="244"/>
      <c r="B82" s="175"/>
      <c r="C82" s="175" t="s">
        <v>798</v>
      </c>
      <c r="D82" s="345">
        <f t="shared" si="1"/>
        <v>12.54</v>
      </c>
      <c r="E82" s="346" t="s">
        <v>810</v>
      </c>
      <c r="F82" s="273">
        <v>2.4</v>
      </c>
      <c r="G82" s="346" t="s">
        <v>810</v>
      </c>
      <c r="H82" s="345"/>
      <c r="I82" s="346" t="s">
        <v>810</v>
      </c>
      <c r="J82" s="276"/>
      <c r="K82" s="278" t="s">
        <v>811</v>
      </c>
      <c r="L82" s="359">
        <f t="shared" si="0"/>
        <v>30.1</v>
      </c>
      <c r="M82" s="363" t="s">
        <v>812</v>
      </c>
      <c r="N82" s="412"/>
      <c r="O82" s="316"/>
      <c r="P82" s="316"/>
      <c r="Q82" s="316"/>
      <c r="R82" s="178"/>
    </row>
    <row r="83" spans="1:18" ht="24" customHeight="1">
      <c r="A83" s="244"/>
      <c r="B83" s="175"/>
      <c r="C83" s="175" t="s">
        <v>799</v>
      </c>
      <c r="D83" s="345">
        <f t="shared" si="1"/>
        <v>10.719999999999999</v>
      </c>
      <c r="E83" s="346" t="s">
        <v>800</v>
      </c>
      <c r="F83" s="273">
        <v>2.36</v>
      </c>
      <c r="G83" s="346" t="s">
        <v>800</v>
      </c>
      <c r="H83" s="345"/>
      <c r="I83" s="346" t="s">
        <v>800</v>
      </c>
      <c r="J83" s="276"/>
      <c r="K83" s="278" t="s">
        <v>801</v>
      </c>
      <c r="L83" s="359">
        <f t="shared" si="0"/>
        <v>25.3</v>
      </c>
      <c r="M83" s="363" t="s">
        <v>802</v>
      </c>
      <c r="N83" s="412"/>
      <c r="O83" s="316"/>
      <c r="P83" s="316"/>
      <c r="Q83" s="316"/>
      <c r="R83" s="178"/>
    </row>
    <row r="84" spans="1:18" ht="24" customHeight="1">
      <c r="A84" s="244"/>
      <c r="B84" s="175"/>
      <c r="C84" s="175" t="s">
        <v>803</v>
      </c>
      <c r="D84" s="345">
        <f t="shared" si="1"/>
        <v>11.120000000000001</v>
      </c>
      <c r="E84" s="346" t="s">
        <v>800</v>
      </c>
      <c r="F84" s="273">
        <v>2.4</v>
      </c>
      <c r="G84" s="346" t="s">
        <v>800</v>
      </c>
      <c r="H84" s="345"/>
      <c r="I84" s="346" t="s">
        <v>800</v>
      </c>
      <c r="J84" s="276"/>
      <c r="K84" s="278" t="s">
        <v>801</v>
      </c>
      <c r="L84" s="359">
        <f t="shared" si="0"/>
        <v>26.69</v>
      </c>
      <c r="M84" s="363" t="s">
        <v>802</v>
      </c>
      <c r="N84" s="412"/>
      <c r="O84" s="316"/>
      <c r="P84" s="316"/>
      <c r="Q84" s="316"/>
      <c r="R84" s="178"/>
    </row>
    <row r="85" spans="1:18" ht="24" customHeight="1">
      <c r="A85" s="244"/>
      <c r="B85" s="175"/>
      <c r="C85" s="175" t="s">
        <v>344</v>
      </c>
      <c r="D85" s="345">
        <f t="shared" si="1"/>
        <v>9.1</v>
      </c>
      <c r="E85" s="346" t="s">
        <v>804</v>
      </c>
      <c r="F85" s="273">
        <v>2.75</v>
      </c>
      <c r="G85" s="346" t="s">
        <v>804</v>
      </c>
      <c r="H85" s="345"/>
      <c r="I85" s="346" t="s">
        <v>804</v>
      </c>
      <c r="J85" s="276"/>
      <c r="K85" s="278" t="s">
        <v>805</v>
      </c>
      <c r="L85" s="359">
        <f t="shared" si="0"/>
        <v>25.03</v>
      </c>
      <c r="M85" s="363" t="s">
        <v>806</v>
      </c>
      <c r="N85" s="412"/>
      <c r="O85" s="316"/>
      <c r="P85" s="316"/>
      <c r="Q85" s="316"/>
      <c r="R85" s="178"/>
    </row>
    <row r="86" spans="1:18" ht="24" customHeight="1">
      <c r="A86" s="244"/>
      <c r="B86" s="175"/>
      <c r="C86" s="175" t="s">
        <v>807</v>
      </c>
      <c r="D86" s="345">
        <f t="shared" si="1"/>
        <v>6.37</v>
      </c>
      <c r="E86" s="346" t="s">
        <v>804</v>
      </c>
      <c r="F86" s="273">
        <v>2.5</v>
      </c>
      <c r="G86" s="346" t="s">
        <v>804</v>
      </c>
      <c r="H86" s="345"/>
      <c r="I86" s="346" t="s">
        <v>804</v>
      </c>
      <c r="J86" s="276"/>
      <c r="K86" s="278" t="s">
        <v>805</v>
      </c>
      <c r="L86" s="359">
        <f t="shared" si="0"/>
        <v>15.93</v>
      </c>
      <c r="M86" s="363" t="s">
        <v>806</v>
      </c>
      <c r="N86" s="179"/>
      <c r="O86" s="316"/>
      <c r="P86" s="316"/>
      <c r="Q86" s="316"/>
      <c r="R86" s="178"/>
    </row>
    <row r="87" spans="1:18" ht="24" customHeight="1">
      <c r="A87" s="244"/>
      <c r="B87" s="175"/>
      <c r="C87" s="175" t="s">
        <v>808</v>
      </c>
      <c r="D87" s="345">
        <f t="shared" si="1"/>
        <v>8.19</v>
      </c>
      <c r="E87" s="346" t="s">
        <v>804</v>
      </c>
      <c r="F87" s="273">
        <v>2.4</v>
      </c>
      <c r="G87" s="346" t="s">
        <v>804</v>
      </c>
      <c r="H87" s="345"/>
      <c r="I87" s="346" t="s">
        <v>804</v>
      </c>
      <c r="J87" s="276"/>
      <c r="K87" s="278" t="s">
        <v>805</v>
      </c>
      <c r="L87" s="359">
        <f t="shared" si="0"/>
        <v>19.66</v>
      </c>
      <c r="M87" s="363" t="s">
        <v>806</v>
      </c>
      <c r="N87" s="179"/>
      <c r="O87" s="316"/>
      <c r="P87" s="316"/>
      <c r="Q87" s="316"/>
      <c r="R87" s="178"/>
    </row>
    <row r="88" spans="1:18" ht="24" customHeight="1">
      <c r="A88" s="244"/>
      <c r="B88" s="175"/>
      <c r="C88" s="175" t="s">
        <v>809</v>
      </c>
      <c r="D88" s="345">
        <f t="shared" si="1"/>
        <v>14.56</v>
      </c>
      <c r="E88" s="346" t="s">
        <v>810</v>
      </c>
      <c r="F88" s="273">
        <v>2.31</v>
      </c>
      <c r="G88" s="346" t="s">
        <v>810</v>
      </c>
      <c r="H88" s="345"/>
      <c r="I88" s="346" t="s">
        <v>810</v>
      </c>
      <c r="J88" s="276"/>
      <c r="K88" s="278" t="s">
        <v>811</v>
      </c>
      <c r="L88" s="359">
        <f t="shared" si="0"/>
        <v>33.630000000000003</v>
      </c>
      <c r="M88" s="363" t="s">
        <v>812</v>
      </c>
      <c r="N88" s="179"/>
      <c r="O88" s="316"/>
      <c r="P88" s="316"/>
      <c r="Q88" s="316"/>
      <c r="R88" s="178"/>
    </row>
    <row r="89" spans="1:18" ht="24" customHeight="1">
      <c r="A89" s="244"/>
      <c r="B89" s="175"/>
      <c r="C89" s="175" t="s">
        <v>813</v>
      </c>
      <c r="D89" s="345">
        <f t="shared" si="1"/>
        <v>7.28</v>
      </c>
      <c r="E89" s="346" t="s">
        <v>810</v>
      </c>
      <c r="F89" s="273">
        <v>2.31</v>
      </c>
      <c r="G89" s="346" t="s">
        <v>810</v>
      </c>
      <c r="H89" s="345"/>
      <c r="I89" s="346" t="s">
        <v>810</v>
      </c>
      <c r="J89" s="276"/>
      <c r="K89" s="278" t="s">
        <v>811</v>
      </c>
      <c r="L89" s="359">
        <f t="shared" si="0"/>
        <v>16.82</v>
      </c>
      <c r="M89" s="363" t="s">
        <v>812</v>
      </c>
      <c r="N89" s="179"/>
      <c r="O89" s="316"/>
      <c r="P89" s="316"/>
      <c r="Q89" s="316"/>
      <c r="R89" s="178"/>
    </row>
    <row r="90" spans="1:18" ht="24" customHeight="1">
      <c r="A90" s="244"/>
      <c r="B90" s="346"/>
      <c r="C90" s="175" t="s">
        <v>257</v>
      </c>
      <c r="D90" s="345">
        <f t="shared" si="1"/>
        <v>7.28</v>
      </c>
      <c r="E90" s="346" t="s">
        <v>810</v>
      </c>
      <c r="F90" s="273">
        <v>2.36</v>
      </c>
      <c r="G90" s="346" t="s">
        <v>810</v>
      </c>
      <c r="H90" s="345"/>
      <c r="I90" s="346" t="s">
        <v>810</v>
      </c>
      <c r="J90" s="276"/>
      <c r="K90" s="278" t="s">
        <v>811</v>
      </c>
      <c r="L90" s="359">
        <f t="shared" si="0"/>
        <v>17.18</v>
      </c>
      <c r="M90" s="363" t="s">
        <v>812</v>
      </c>
      <c r="N90" s="180"/>
      <c r="O90" s="181"/>
      <c r="P90" s="181"/>
      <c r="Q90" s="181"/>
      <c r="R90" s="182"/>
    </row>
    <row r="91" spans="1:18" ht="24" customHeight="1">
      <c r="A91" s="1101" t="str">
        <f>$A$1</f>
        <v>数　　　　量　　　　計　　　　算　　　　表　　　（関の山車会館伝承活動棟及び展示棟改修工事） 解体</v>
      </c>
      <c r="B91" s="1102"/>
      <c r="C91" s="1102"/>
      <c r="D91" s="1102"/>
      <c r="E91" s="1102"/>
      <c r="F91" s="1102"/>
      <c r="G91" s="1102"/>
      <c r="H91" s="1102"/>
      <c r="I91" s="1102"/>
      <c r="J91" s="1102"/>
      <c r="K91" s="1102"/>
      <c r="L91" s="1102"/>
      <c r="M91" s="1102"/>
      <c r="N91" s="1102"/>
      <c r="O91" s="1102"/>
      <c r="P91" s="1102"/>
      <c r="Q91" s="1102"/>
      <c r="R91" s="1103"/>
    </row>
    <row r="92" spans="1:18" ht="24" customHeight="1">
      <c r="A92" s="1104"/>
      <c r="B92" s="1105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6"/>
    </row>
    <row r="93" spans="1:18" ht="24" customHeight="1">
      <c r="A93" s="1107"/>
      <c r="B93" s="1108"/>
      <c r="C93" s="1108"/>
      <c r="D93" s="1108"/>
      <c r="E93" s="1108"/>
      <c r="F93" s="1108"/>
      <c r="G93" s="1108"/>
      <c r="H93" s="1108"/>
      <c r="I93" s="1108"/>
      <c r="J93" s="1108"/>
      <c r="K93" s="1108"/>
      <c r="L93" s="1108"/>
      <c r="M93" s="1108"/>
      <c r="N93" s="1108"/>
      <c r="O93" s="1108"/>
      <c r="P93" s="1108"/>
      <c r="Q93" s="1108"/>
      <c r="R93" s="1109"/>
    </row>
    <row r="94" spans="1:18" ht="24" customHeight="1">
      <c r="A94" s="244" t="s">
        <v>52</v>
      </c>
      <c r="B94" s="1059" t="s">
        <v>53</v>
      </c>
      <c r="C94" s="1060"/>
      <c r="D94" s="1059" t="s">
        <v>54</v>
      </c>
      <c r="E94" s="1061"/>
      <c r="F94" s="1061"/>
      <c r="G94" s="1061"/>
      <c r="H94" s="1061"/>
      <c r="I94" s="1060"/>
      <c r="J94" s="354"/>
      <c r="K94" s="403"/>
      <c r="L94" s="244" t="s">
        <v>55</v>
      </c>
      <c r="M94" s="244" t="s">
        <v>56</v>
      </c>
      <c r="N94" s="1059" t="s">
        <v>57</v>
      </c>
      <c r="O94" s="1061"/>
      <c r="P94" s="1061"/>
      <c r="Q94" s="1061"/>
      <c r="R94" s="1060"/>
    </row>
    <row r="95" spans="1:18" ht="24" customHeight="1">
      <c r="A95" s="174"/>
      <c r="B95" s="244" t="s">
        <v>815</v>
      </c>
      <c r="C95" s="175" t="s">
        <v>816</v>
      </c>
      <c r="D95" s="345">
        <v>1.82</v>
      </c>
      <c r="E95" s="346" t="s">
        <v>765</v>
      </c>
      <c r="F95" s="273">
        <v>1.8</v>
      </c>
      <c r="G95" s="346" t="s">
        <v>765</v>
      </c>
      <c r="H95" s="345"/>
      <c r="I95" s="346" t="s">
        <v>765</v>
      </c>
      <c r="J95" s="276"/>
      <c r="K95" s="278" t="s">
        <v>766</v>
      </c>
      <c r="L95" s="359">
        <f>ROUND(D95*F95,2)</f>
        <v>3.28</v>
      </c>
      <c r="M95" s="363" t="s">
        <v>629</v>
      </c>
      <c r="N95" s="405"/>
      <c r="O95" s="419"/>
      <c r="P95" s="419"/>
      <c r="Q95" s="419"/>
      <c r="R95" s="420"/>
    </row>
    <row r="96" spans="1:18" ht="24" customHeight="1">
      <c r="A96" s="244"/>
      <c r="B96" s="244"/>
      <c r="C96" s="175" t="s">
        <v>817</v>
      </c>
      <c r="D96" s="345">
        <v>1.82</v>
      </c>
      <c r="E96" s="346" t="s">
        <v>765</v>
      </c>
      <c r="F96" s="273">
        <v>1.8</v>
      </c>
      <c r="G96" s="346" t="s">
        <v>765</v>
      </c>
      <c r="H96" s="345"/>
      <c r="I96" s="346" t="s">
        <v>765</v>
      </c>
      <c r="J96" s="276"/>
      <c r="K96" s="278" t="s">
        <v>766</v>
      </c>
      <c r="L96" s="359">
        <f>ROUND(D96*F96,2)</f>
        <v>3.28</v>
      </c>
      <c r="M96" s="363" t="s">
        <v>629</v>
      </c>
      <c r="N96" s="412"/>
      <c r="O96" s="316"/>
      <c r="P96" s="316"/>
      <c r="Q96" s="316"/>
      <c r="R96" s="178"/>
    </row>
    <row r="97" spans="1:18" ht="24" customHeight="1">
      <c r="A97" s="244"/>
      <c r="B97" s="244"/>
      <c r="C97" s="175" t="s">
        <v>818</v>
      </c>
      <c r="D97" s="345">
        <v>1.82</v>
      </c>
      <c r="E97" s="346" t="s">
        <v>765</v>
      </c>
      <c r="F97" s="273">
        <v>1.8</v>
      </c>
      <c r="G97" s="346" t="s">
        <v>765</v>
      </c>
      <c r="H97" s="345"/>
      <c r="I97" s="346" t="s">
        <v>765</v>
      </c>
      <c r="J97" s="276"/>
      <c r="K97" s="278" t="s">
        <v>766</v>
      </c>
      <c r="L97" s="359">
        <f>ROUND(D97*F97,2)</f>
        <v>3.28</v>
      </c>
      <c r="M97" s="363" t="s">
        <v>629</v>
      </c>
      <c r="N97" s="179"/>
      <c r="O97" s="316"/>
      <c r="P97" s="316"/>
      <c r="Q97" s="316"/>
      <c r="R97" s="178"/>
    </row>
    <row r="98" spans="1:18" ht="24" customHeight="1">
      <c r="A98" s="244"/>
      <c r="B98" s="244"/>
      <c r="C98" s="175" t="s">
        <v>819</v>
      </c>
      <c r="D98" s="345">
        <v>1.82</v>
      </c>
      <c r="E98" s="346" t="s">
        <v>765</v>
      </c>
      <c r="F98" s="273">
        <v>0.77</v>
      </c>
      <c r="G98" s="346" t="s">
        <v>765</v>
      </c>
      <c r="H98" s="345"/>
      <c r="I98" s="346" t="s">
        <v>765</v>
      </c>
      <c r="J98" s="276"/>
      <c r="K98" s="278" t="s">
        <v>766</v>
      </c>
      <c r="L98" s="359">
        <f>ROUND(D98*F98,2)</f>
        <v>1.4</v>
      </c>
      <c r="M98" s="363" t="s">
        <v>629</v>
      </c>
      <c r="N98" s="179"/>
      <c r="O98" s="316"/>
      <c r="P98" s="316"/>
      <c r="Q98" s="316"/>
      <c r="R98" s="178"/>
    </row>
    <row r="99" spans="1:18" ht="24" customHeight="1">
      <c r="A99" s="244"/>
      <c r="B99" s="175"/>
      <c r="C99" s="175" t="s">
        <v>820</v>
      </c>
      <c r="D99" s="345">
        <v>1.82</v>
      </c>
      <c r="E99" s="346" t="s">
        <v>765</v>
      </c>
      <c r="F99" s="273">
        <v>0.97</v>
      </c>
      <c r="G99" s="346" t="s">
        <v>765</v>
      </c>
      <c r="H99" s="345"/>
      <c r="I99" s="346" t="s">
        <v>765</v>
      </c>
      <c r="J99" s="276"/>
      <c r="K99" s="278" t="s">
        <v>766</v>
      </c>
      <c r="L99" s="359">
        <f>ROUND(D99*F99,2)</f>
        <v>1.77</v>
      </c>
      <c r="M99" s="363" t="s">
        <v>629</v>
      </c>
      <c r="N99" s="179"/>
      <c r="O99" s="316"/>
      <c r="P99" s="316"/>
      <c r="Q99" s="316"/>
      <c r="R99" s="178"/>
    </row>
    <row r="100" spans="1:18" ht="24" customHeight="1">
      <c r="A100" s="244"/>
      <c r="B100" s="174"/>
      <c r="C100" s="421"/>
      <c r="D100" s="345">
        <v>0.91</v>
      </c>
      <c r="E100" s="346" t="s">
        <v>765</v>
      </c>
      <c r="F100" s="273">
        <v>1.8</v>
      </c>
      <c r="G100" s="346" t="s">
        <v>765</v>
      </c>
      <c r="H100" s="345">
        <v>2</v>
      </c>
      <c r="I100" s="346" t="s">
        <v>765</v>
      </c>
      <c r="J100" s="276"/>
      <c r="K100" s="278" t="s">
        <v>766</v>
      </c>
      <c r="L100" s="359">
        <f>ROUND(D100*F100*H100,2)</f>
        <v>3.28</v>
      </c>
      <c r="M100" s="363" t="s">
        <v>629</v>
      </c>
      <c r="N100" s="179"/>
      <c r="O100" s="316"/>
      <c r="P100" s="316"/>
      <c r="Q100" s="316"/>
      <c r="R100" s="178"/>
    </row>
    <row r="101" spans="1:18" ht="24" customHeight="1">
      <c r="A101" s="244"/>
      <c r="B101" s="175"/>
      <c r="C101" s="175"/>
      <c r="D101" s="345">
        <v>0.91</v>
      </c>
      <c r="E101" s="346" t="s">
        <v>765</v>
      </c>
      <c r="F101" s="273">
        <v>0.77</v>
      </c>
      <c r="G101" s="346" t="s">
        <v>765</v>
      </c>
      <c r="H101" s="345"/>
      <c r="I101" s="346" t="s">
        <v>765</v>
      </c>
      <c r="J101" s="276"/>
      <c r="K101" s="278" t="s">
        <v>766</v>
      </c>
      <c r="L101" s="359">
        <f>ROUND(D101*F101,2)</f>
        <v>0.7</v>
      </c>
      <c r="M101" s="363" t="s">
        <v>629</v>
      </c>
      <c r="N101" s="412"/>
      <c r="O101" s="316"/>
      <c r="P101" s="316"/>
      <c r="Q101" s="316"/>
      <c r="R101" s="178"/>
    </row>
    <row r="102" spans="1:18" ht="24" customHeight="1">
      <c r="A102" s="244"/>
      <c r="B102" s="175"/>
      <c r="C102" s="175"/>
      <c r="D102" s="345">
        <v>0.91</v>
      </c>
      <c r="E102" s="346" t="s">
        <v>765</v>
      </c>
      <c r="F102" s="273">
        <v>2.2000000000000002</v>
      </c>
      <c r="G102" s="346" t="s">
        <v>765</v>
      </c>
      <c r="H102" s="345"/>
      <c r="I102" s="346" t="s">
        <v>765</v>
      </c>
      <c r="J102" s="276"/>
      <c r="K102" s="278" t="s">
        <v>766</v>
      </c>
      <c r="L102" s="359">
        <f>ROUND(D102*F102,2)</f>
        <v>2</v>
      </c>
      <c r="M102" s="363" t="s">
        <v>629</v>
      </c>
      <c r="N102" s="412"/>
      <c r="O102" s="316"/>
      <c r="P102" s="316"/>
      <c r="Q102" s="316"/>
      <c r="R102" s="178"/>
    </row>
    <row r="103" spans="1:18" ht="24" customHeight="1">
      <c r="A103" s="244"/>
      <c r="B103" s="175"/>
      <c r="C103" s="175" t="s">
        <v>821</v>
      </c>
      <c r="D103" s="345">
        <v>0.91</v>
      </c>
      <c r="E103" s="346" t="s">
        <v>765</v>
      </c>
      <c r="F103" s="273">
        <v>0.77</v>
      </c>
      <c r="G103" s="346" t="s">
        <v>765</v>
      </c>
      <c r="H103" s="345"/>
      <c r="I103" s="346" t="s">
        <v>765</v>
      </c>
      <c r="J103" s="276"/>
      <c r="K103" s="278" t="s">
        <v>766</v>
      </c>
      <c r="L103" s="359">
        <f>ROUND(D103*F103,2)</f>
        <v>0.7</v>
      </c>
      <c r="M103" s="363" t="s">
        <v>629</v>
      </c>
      <c r="N103" s="412"/>
      <c r="O103" s="316"/>
      <c r="P103" s="316"/>
      <c r="Q103" s="316"/>
      <c r="R103" s="178"/>
    </row>
    <row r="104" spans="1:18" ht="24" customHeight="1">
      <c r="A104" s="244"/>
      <c r="B104" s="175"/>
      <c r="C104" s="175"/>
      <c r="D104" s="345">
        <v>0.91</v>
      </c>
      <c r="E104" s="346" t="s">
        <v>765</v>
      </c>
      <c r="F104" s="273">
        <v>1.8</v>
      </c>
      <c r="G104" s="346" t="s">
        <v>765</v>
      </c>
      <c r="H104" s="345">
        <v>1</v>
      </c>
      <c r="I104" s="346" t="s">
        <v>765</v>
      </c>
      <c r="J104" s="276"/>
      <c r="K104" s="278" t="s">
        <v>766</v>
      </c>
      <c r="L104" s="359">
        <f>ROUND(D104*F104*H104,2)</f>
        <v>1.64</v>
      </c>
      <c r="M104" s="363" t="s">
        <v>629</v>
      </c>
      <c r="N104" s="412"/>
      <c r="O104" s="316"/>
      <c r="P104" s="316"/>
      <c r="Q104" s="316"/>
      <c r="R104" s="178"/>
    </row>
    <row r="105" spans="1:18" ht="24" customHeight="1">
      <c r="A105" s="244"/>
      <c r="B105" s="175"/>
      <c r="C105" s="175" t="s">
        <v>822</v>
      </c>
      <c r="D105" s="345">
        <v>0.91</v>
      </c>
      <c r="E105" s="346" t="s">
        <v>765</v>
      </c>
      <c r="F105" s="273">
        <v>0.77</v>
      </c>
      <c r="G105" s="346" t="s">
        <v>765</v>
      </c>
      <c r="H105" s="345"/>
      <c r="I105" s="346" t="s">
        <v>765</v>
      </c>
      <c r="J105" s="276"/>
      <c r="K105" s="278" t="s">
        <v>766</v>
      </c>
      <c r="L105" s="359">
        <f>ROUND(D105*F105,2)</f>
        <v>0.7</v>
      </c>
      <c r="M105" s="363" t="s">
        <v>629</v>
      </c>
      <c r="N105" s="412"/>
      <c r="O105" s="316"/>
      <c r="P105" s="316"/>
      <c r="Q105" s="316"/>
      <c r="R105" s="178"/>
    </row>
    <row r="106" spans="1:18" ht="24" customHeight="1">
      <c r="A106" s="244"/>
      <c r="B106" s="175"/>
      <c r="C106" s="175" t="s">
        <v>823</v>
      </c>
      <c r="D106" s="345">
        <v>1.82</v>
      </c>
      <c r="E106" s="346" t="s">
        <v>765</v>
      </c>
      <c r="F106" s="273">
        <v>0.77</v>
      </c>
      <c r="G106" s="346" t="s">
        <v>765</v>
      </c>
      <c r="H106" s="345"/>
      <c r="I106" s="346" t="s">
        <v>765</v>
      </c>
      <c r="J106" s="276"/>
      <c r="K106" s="278" t="s">
        <v>766</v>
      </c>
      <c r="L106" s="359">
        <f>ROUND(D106*F106,2)</f>
        <v>1.4</v>
      </c>
      <c r="M106" s="363" t="s">
        <v>629</v>
      </c>
      <c r="N106" s="412"/>
      <c r="O106" s="316"/>
      <c r="P106" s="316"/>
      <c r="Q106" s="316"/>
      <c r="R106" s="178"/>
    </row>
    <row r="107" spans="1:18" ht="24" customHeight="1">
      <c r="A107" s="244"/>
      <c r="B107" s="175"/>
      <c r="C107" s="175" t="s">
        <v>824</v>
      </c>
      <c r="D107" s="345">
        <v>0.91</v>
      </c>
      <c r="E107" s="346" t="s">
        <v>765</v>
      </c>
      <c r="F107" s="273">
        <v>0.77</v>
      </c>
      <c r="G107" s="346" t="s">
        <v>765</v>
      </c>
      <c r="H107" s="345">
        <v>2</v>
      </c>
      <c r="I107" s="346" t="s">
        <v>765</v>
      </c>
      <c r="J107" s="276"/>
      <c r="K107" s="278" t="s">
        <v>766</v>
      </c>
      <c r="L107" s="359">
        <f>ROUND(D107*F107*H107,2)</f>
        <v>1.4</v>
      </c>
      <c r="M107" s="363" t="s">
        <v>629</v>
      </c>
      <c r="N107" s="412"/>
      <c r="O107" s="316"/>
      <c r="P107" s="316"/>
      <c r="Q107" s="316"/>
      <c r="R107" s="178"/>
    </row>
    <row r="108" spans="1:18" ht="24" customHeight="1">
      <c r="A108" s="244"/>
      <c r="B108" s="175"/>
      <c r="C108" s="175"/>
      <c r="D108" s="345"/>
      <c r="E108" s="346"/>
      <c r="F108" s="273"/>
      <c r="G108" s="346"/>
      <c r="H108" s="345"/>
      <c r="I108" s="346"/>
      <c r="J108" s="276"/>
      <c r="K108" s="278"/>
      <c r="L108" s="359"/>
      <c r="M108" s="363"/>
      <c r="N108" s="412"/>
      <c r="O108" s="316"/>
      <c r="P108" s="316"/>
      <c r="Q108" s="316"/>
      <c r="R108" s="178"/>
    </row>
    <row r="109" spans="1:18" ht="24" customHeight="1">
      <c r="A109" s="244"/>
      <c r="B109" s="175"/>
      <c r="C109" s="175" t="s">
        <v>825</v>
      </c>
      <c r="D109" s="345">
        <v>1.82</v>
      </c>
      <c r="E109" s="346" t="s">
        <v>765</v>
      </c>
      <c r="F109" s="273">
        <v>1.07</v>
      </c>
      <c r="G109" s="346" t="s">
        <v>765</v>
      </c>
      <c r="H109" s="345"/>
      <c r="I109" s="346" t="s">
        <v>765</v>
      </c>
      <c r="J109" s="276"/>
      <c r="K109" s="278" t="s">
        <v>766</v>
      </c>
      <c r="L109" s="359">
        <f t="shared" ref="L109:L118" si="2">ROUND(D109*F109,2)</f>
        <v>1.95</v>
      </c>
      <c r="M109" s="363" t="s">
        <v>629</v>
      </c>
      <c r="N109" s="429" t="s">
        <v>826</v>
      </c>
      <c r="O109" s="316"/>
      <c r="P109" s="316"/>
      <c r="Q109" s="316"/>
      <c r="R109" s="178"/>
    </row>
    <row r="110" spans="1:18" ht="24" customHeight="1">
      <c r="A110" s="244"/>
      <c r="B110" s="175"/>
      <c r="C110" s="175"/>
      <c r="D110" s="345">
        <v>0.91</v>
      </c>
      <c r="E110" s="346" t="s">
        <v>765</v>
      </c>
      <c r="F110" s="273">
        <v>1.8</v>
      </c>
      <c r="G110" s="346" t="s">
        <v>765</v>
      </c>
      <c r="H110" s="345"/>
      <c r="I110" s="346" t="s">
        <v>765</v>
      </c>
      <c r="J110" s="276"/>
      <c r="K110" s="278" t="s">
        <v>766</v>
      </c>
      <c r="L110" s="359">
        <f t="shared" si="2"/>
        <v>1.64</v>
      </c>
      <c r="M110" s="363" t="s">
        <v>629</v>
      </c>
      <c r="N110" s="429" t="s">
        <v>826</v>
      </c>
      <c r="O110" s="316"/>
      <c r="P110" s="316"/>
      <c r="Q110" s="316"/>
      <c r="R110" s="178"/>
    </row>
    <row r="111" spans="1:18" ht="24" customHeight="1">
      <c r="A111" s="244"/>
      <c r="B111" s="424"/>
      <c r="C111" s="175"/>
      <c r="D111" s="345">
        <v>1.82</v>
      </c>
      <c r="E111" s="346" t="s">
        <v>765</v>
      </c>
      <c r="F111" s="273">
        <v>1.8</v>
      </c>
      <c r="G111" s="346" t="s">
        <v>765</v>
      </c>
      <c r="H111" s="345"/>
      <c r="I111" s="346" t="s">
        <v>765</v>
      </c>
      <c r="J111" s="276"/>
      <c r="K111" s="278" t="s">
        <v>766</v>
      </c>
      <c r="L111" s="359">
        <f t="shared" si="2"/>
        <v>3.28</v>
      </c>
      <c r="M111" s="363" t="s">
        <v>629</v>
      </c>
      <c r="N111" s="429" t="s">
        <v>826</v>
      </c>
      <c r="O111" s="316"/>
      <c r="P111" s="316"/>
      <c r="Q111" s="316"/>
      <c r="R111" s="178"/>
    </row>
    <row r="112" spans="1:18" ht="24" customHeight="1">
      <c r="A112" s="244"/>
      <c r="B112" s="175"/>
      <c r="C112" s="175" t="s">
        <v>827</v>
      </c>
      <c r="D112" s="345">
        <v>2.73</v>
      </c>
      <c r="E112" s="346" t="s">
        <v>765</v>
      </c>
      <c r="F112" s="273">
        <v>1.8</v>
      </c>
      <c r="G112" s="346" t="s">
        <v>765</v>
      </c>
      <c r="H112" s="345"/>
      <c r="I112" s="346" t="s">
        <v>765</v>
      </c>
      <c r="J112" s="276"/>
      <c r="K112" s="278" t="s">
        <v>766</v>
      </c>
      <c r="L112" s="359">
        <f t="shared" si="2"/>
        <v>4.91</v>
      </c>
      <c r="M112" s="363" t="s">
        <v>629</v>
      </c>
      <c r="N112" s="429" t="s">
        <v>828</v>
      </c>
      <c r="O112" s="316"/>
      <c r="P112" s="316"/>
      <c r="Q112" s="316"/>
      <c r="R112" s="178"/>
    </row>
    <row r="113" spans="1:18" ht="24" customHeight="1">
      <c r="A113" s="244"/>
      <c r="B113" s="175"/>
      <c r="C113" s="175" t="s">
        <v>829</v>
      </c>
      <c r="D113" s="345">
        <v>2.73</v>
      </c>
      <c r="E113" s="346" t="s">
        <v>765</v>
      </c>
      <c r="F113" s="273">
        <v>2.25</v>
      </c>
      <c r="G113" s="346" t="s">
        <v>765</v>
      </c>
      <c r="H113" s="345"/>
      <c r="I113" s="346" t="s">
        <v>765</v>
      </c>
      <c r="J113" s="276"/>
      <c r="K113" s="278" t="s">
        <v>766</v>
      </c>
      <c r="L113" s="359">
        <f t="shared" si="2"/>
        <v>6.14</v>
      </c>
      <c r="M113" s="363" t="s">
        <v>629</v>
      </c>
      <c r="N113" s="429" t="s">
        <v>830</v>
      </c>
      <c r="O113" s="316"/>
      <c r="P113" s="316"/>
      <c r="Q113" s="316"/>
      <c r="R113" s="178"/>
    </row>
    <row r="114" spans="1:18" ht="24" customHeight="1">
      <c r="A114" s="244"/>
      <c r="B114" s="175"/>
      <c r="C114" s="175"/>
      <c r="D114" s="345">
        <v>0.91</v>
      </c>
      <c r="E114" s="346" t="s">
        <v>765</v>
      </c>
      <c r="F114" s="273">
        <v>1.8</v>
      </c>
      <c r="G114" s="346" t="s">
        <v>765</v>
      </c>
      <c r="H114" s="345"/>
      <c r="I114" s="346" t="s">
        <v>765</v>
      </c>
      <c r="J114" s="276"/>
      <c r="K114" s="278" t="s">
        <v>766</v>
      </c>
      <c r="L114" s="359">
        <f t="shared" si="2"/>
        <v>1.64</v>
      </c>
      <c r="M114" s="363" t="s">
        <v>629</v>
      </c>
      <c r="N114" s="429" t="s">
        <v>831</v>
      </c>
      <c r="O114" s="316"/>
      <c r="P114" s="316"/>
      <c r="Q114" s="316"/>
      <c r="R114" s="178"/>
    </row>
    <row r="115" spans="1:18" ht="24" customHeight="1">
      <c r="A115" s="244"/>
      <c r="B115" s="175"/>
      <c r="C115" s="175" t="s">
        <v>832</v>
      </c>
      <c r="D115" s="345">
        <v>0.91</v>
      </c>
      <c r="E115" s="346" t="s">
        <v>765</v>
      </c>
      <c r="F115" s="273">
        <v>1.8</v>
      </c>
      <c r="G115" s="346" t="s">
        <v>765</v>
      </c>
      <c r="H115" s="345"/>
      <c r="I115" s="346" t="s">
        <v>765</v>
      </c>
      <c r="J115" s="276"/>
      <c r="K115" s="278" t="s">
        <v>766</v>
      </c>
      <c r="L115" s="359">
        <f t="shared" si="2"/>
        <v>1.64</v>
      </c>
      <c r="M115" s="363" t="s">
        <v>629</v>
      </c>
      <c r="N115" s="429" t="s">
        <v>831</v>
      </c>
      <c r="O115" s="316"/>
      <c r="P115" s="316"/>
      <c r="Q115" s="316"/>
      <c r="R115" s="178"/>
    </row>
    <row r="116" spans="1:18" ht="24" customHeight="1">
      <c r="A116" s="244"/>
      <c r="B116" s="175"/>
      <c r="C116" s="175" t="s">
        <v>833</v>
      </c>
      <c r="D116" s="345">
        <v>0.91</v>
      </c>
      <c r="E116" s="346" t="s">
        <v>765</v>
      </c>
      <c r="F116" s="273">
        <v>1.8</v>
      </c>
      <c r="G116" s="346" t="s">
        <v>765</v>
      </c>
      <c r="H116" s="345"/>
      <c r="I116" s="346" t="s">
        <v>765</v>
      </c>
      <c r="J116" s="276"/>
      <c r="K116" s="278" t="s">
        <v>766</v>
      </c>
      <c r="L116" s="359">
        <f t="shared" si="2"/>
        <v>1.64</v>
      </c>
      <c r="M116" s="363" t="s">
        <v>629</v>
      </c>
      <c r="N116" s="429" t="s">
        <v>831</v>
      </c>
      <c r="O116" s="316"/>
      <c r="P116" s="316"/>
      <c r="Q116" s="316"/>
      <c r="R116" s="178"/>
    </row>
    <row r="117" spans="1:18" ht="24" customHeight="1">
      <c r="A117" s="244"/>
      <c r="B117" s="175"/>
      <c r="C117" s="175" t="s">
        <v>834</v>
      </c>
      <c r="D117" s="345">
        <v>0.91</v>
      </c>
      <c r="E117" s="346" t="s">
        <v>765</v>
      </c>
      <c r="F117" s="273">
        <v>1.8</v>
      </c>
      <c r="G117" s="346" t="s">
        <v>765</v>
      </c>
      <c r="H117" s="345"/>
      <c r="I117" s="346" t="s">
        <v>765</v>
      </c>
      <c r="J117" s="276"/>
      <c r="K117" s="278" t="s">
        <v>766</v>
      </c>
      <c r="L117" s="359">
        <f t="shared" si="2"/>
        <v>1.64</v>
      </c>
      <c r="M117" s="363" t="s">
        <v>629</v>
      </c>
      <c r="N117" s="429" t="s">
        <v>831</v>
      </c>
      <c r="O117" s="316"/>
      <c r="P117" s="316"/>
      <c r="Q117" s="316"/>
      <c r="R117" s="178"/>
    </row>
    <row r="118" spans="1:18" ht="24" customHeight="1">
      <c r="A118" s="244"/>
      <c r="B118" s="175"/>
      <c r="C118" s="175"/>
      <c r="D118" s="345">
        <v>0.91</v>
      </c>
      <c r="E118" s="346" t="s">
        <v>765</v>
      </c>
      <c r="F118" s="273">
        <v>1.8</v>
      </c>
      <c r="G118" s="346" t="s">
        <v>765</v>
      </c>
      <c r="H118" s="345"/>
      <c r="I118" s="346" t="s">
        <v>765</v>
      </c>
      <c r="J118" s="276"/>
      <c r="K118" s="278" t="s">
        <v>766</v>
      </c>
      <c r="L118" s="359">
        <f t="shared" si="2"/>
        <v>1.64</v>
      </c>
      <c r="M118" s="363" t="s">
        <v>629</v>
      </c>
      <c r="N118" s="429" t="s">
        <v>835</v>
      </c>
      <c r="O118" s="316"/>
      <c r="P118" s="316"/>
      <c r="Q118" s="316"/>
      <c r="R118" s="178"/>
    </row>
    <row r="119" spans="1:18" ht="24" customHeight="1">
      <c r="A119" s="244"/>
      <c r="B119" s="175"/>
      <c r="C119" s="175"/>
      <c r="D119" s="345"/>
      <c r="E119" s="346"/>
      <c r="F119" s="273"/>
      <c r="G119" s="346"/>
      <c r="H119" s="345"/>
      <c r="I119" s="346"/>
      <c r="J119" s="276"/>
      <c r="K119" s="278"/>
      <c r="L119" s="359"/>
      <c r="M119" s="363"/>
      <c r="N119" s="179"/>
      <c r="O119" s="316"/>
      <c r="P119" s="316"/>
      <c r="Q119" s="316"/>
      <c r="R119" s="178"/>
    </row>
    <row r="120" spans="1:18" ht="24" customHeight="1">
      <c r="A120" s="244"/>
      <c r="B120" s="346"/>
      <c r="C120" s="175"/>
      <c r="D120" s="345"/>
      <c r="E120" s="346"/>
      <c r="F120" s="273"/>
      <c r="G120" s="346"/>
      <c r="H120" s="345"/>
      <c r="I120" s="346"/>
      <c r="J120" s="276"/>
      <c r="K120" s="278"/>
      <c r="L120" s="359"/>
      <c r="M120" s="363"/>
      <c r="N120" s="180"/>
      <c r="O120" s="181"/>
      <c r="P120" s="181"/>
      <c r="Q120" s="181"/>
      <c r="R120" s="182"/>
    </row>
    <row r="121" spans="1:18" ht="24" customHeight="1">
      <c r="A121" s="1101" t="str">
        <f>$A$1</f>
        <v>数　　　　量　　　　計　　　　算　　　　表　　　（関の山車会館伝承活動棟及び展示棟改修工事） 解体</v>
      </c>
      <c r="B121" s="1102"/>
      <c r="C121" s="1102"/>
      <c r="D121" s="1102"/>
      <c r="E121" s="1102"/>
      <c r="F121" s="1102"/>
      <c r="G121" s="1102"/>
      <c r="H121" s="1102"/>
      <c r="I121" s="1102"/>
      <c r="J121" s="1102"/>
      <c r="K121" s="1102"/>
      <c r="L121" s="1102"/>
      <c r="M121" s="1102"/>
      <c r="N121" s="1102"/>
      <c r="O121" s="1102"/>
      <c r="P121" s="1102"/>
      <c r="Q121" s="1102"/>
      <c r="R121" s="1103"/>
    </row>
    <row r="122" spans="1:18" ht="24" customHeight="1">
      <c r="A122" s="1104"/>
      <c r="B122" s="1105"/>
      <c r="C122" s="1105"/>
      <c r="D122" s="1105"/>
      <c r="E122" s="1105"/>
      <c r="F122" s="1105"/>
      <c r="G122" s="1105"/>
      <c r="H122" s="1105"/>
      <c r="I122" s="1105"/>
      <c r="J122" s="1105"/>
      <c r="K122" s="1105"/>
      <c r="L122" s="1105"/>
      <c r="M122" s="1105"/>
      <c r="N122" s="1105"/>
      <c r="O122" s="1105"/>
      <c r="P122" s="1105"/>
      <c r="Q122" s="1105"/>
      <c r="R122" s="1106"/>
    </row>
    <row r="123" spans="1:18" ht="24" customHeight="1">
      <c r="A123" s="1107"/>
      <c r="B123" s="1108"/>
      <c r="C123" s="1108"/>
      <c r="D123" s="1108"/>
      <c r="E123" s="1108"/>
      <c r="F123" s="1108"/>
      <c r="G123" s="1108"/>
      <c r="H123" s="1108"/>
      <c r="I123" s="1108"/>
      <c r="J123" s="1108"/>
      <c r="K123" s="1108"/>
      <c r="L123" s="1108"/>
      <c r="M123" s="1108"/>
      <c r="N123" s="1108"/>
      <c r="O123" s="1108"/>
      <c r="P123" s="1108"/>
      <c r="Q123" s="1108"/>
      <c r="R123" s="1109"/>
    </row>
    <row r="124" spans="1:18" ht="24" customHeight="1">
      <c r="A124" s="244" t="s">
        <v>52</v>
      </c>
      <c r="B124" s="1059" t="s">
        <v>53</v>
      </c>
      <c r="C124" s="1060"/>
      <c r="D124" s="1059" t="s">
        <v>54</v>
      </c>
      <c r="E124" s="1061"/>
      <c r="F124" s="1061"/>
      <c r="G124" s="1061"/>
      <c r="H124" s="1061"/>
      <c r="I124" s="1060"/>
      <c r="J124" s="354"/>
      <c r="K124" s="403"/>
      <c r="L124" s="244" t="s">
        <v>55</v>
      </c>
      <c r="M124" s="244" t="s">
        <v>56</v>
      </c>
      <c r="N124" s="1059" t="s">
        <v>57</v>
      </c>
      <c r="O124" s="1061"/>
      <c r="P124" s="1061"/>
      <c r="Q124" s="1061"/>
      <c r="R124" s="1060"/>
    </row>
    <row r="125" spans="1:18" ht="24" customHeight="1">
      <c r="A125" s="174" t="s">
        <v>364</v>
      </c>
      <c r="B125" s="175"/>
      <c r="C125" s="175"/>
      <c r="D125" s="426"/>
      <c r="E125" s="346"/>
      <c r="F125" s="430"/>
      <c r="G125" s="346"/>
      <c r="H125" s="359"/>
      <c r="I125" s="278"/>
      <c r="J125" s="273"/>
      <c r="K125" s="278"/>
      <c r="L125" s="276"/>
      <c r="M125" s="176"/>
      <c r="N125" s="405"/>
      <c r="O125" s="419"/>
      <c r="P125" s="419"/>
      <c r="Q125" s="419"/>
      <c r="R125" s="420"/>
    </row>
    <row r="126" spans="1:18" ht="24" customHeight="1">
      <c r="A126" s="244"/>
      <c r="B126" s="175" t="s">
        <v>836</v>
      </c>
      <c r="C126" s="175"/>
      <c r="D126" s="345">
        <v>0.09</v>
      </c>
      <c r="E126" s="346" t="s">
        <v>765</v>
      </c>
      <c r="F126" s="273">
        <v>0.03</v>
      </c>
      <c r="G126" s="346" t="s">
        <v>765</v>
      </c>
      <c r="H126" s="345">
        <v>9.1</v>
      </c>
      <c r="I126" s="346" t="s">
        <v>765</v>
      </c>
      <c r="J126" s="276">
        <v>2</v>
      </c>
      <c r="K126" s="278" t="s">
        <v>766</v>
      </c>
      <c r="L126" s="348">
        <f>ROUND(D126*F126*H126*J126,4)</f>
        <v>4.9099999999999998E-2</v>
      </c>
      <c r="M126" s="358" t="s">
        <v>837</v>
      </c>
      <c r="N126" s="412"/>
      <c r="O126" s="316"/>
      <c r="P126" s="316"/>
      <c r="Q126" s="316"/>
      <c r="R126" s="178"/>
    </row>
    <row r="127" spans="1:18" ht="24" customHeight="1">
      <c r="A127" s="244"/>
      <c r="B127" s="175"/>
      <c r="C127" s="175"/>
      <c r="D127" s="345">
        <v>0.09</v>
      </c>
      <c r="E127" s="346" t="s">
        <v>765</v>
      </c>
      <c r="F127" s="273">
        <v>0.03</v>
      </c>
      <c r="G127" s="346" t="s">
        <v>765</v>
      </c>
      <c r="H127" s="345">
        <v>5.46</v>
      </c>
      <c r="I127" s="346" t="s">
        <v>765</v>
      </c>
      <c r="J127" s="276">
        <v>4</v>
      </c>
      <c r="K127" s="278" t="s">
        <v>766</v>
      </c>
      <c r="L127" s="348">
        <f>ROUND(D127*F127*H127*J127,4)</f>
        <v>5.8999999999999997E-2</v>
      </c>
      <c r="M127" s="358" t="s">
        <v>837</v>
      </c>
      <c r="N127" s="179"/>
      <c r="O127" s="316"/>
      <c r="P127" s="316"/>
      <c r="Q127" s="316"/>
      <c r="R127" s="178"/>
    </row>
    <row r="128" spans="1:18" ht="24" customHeight="1">
      <c r="A128" s="244"/>
      <c r="B128" s="175"/>
      <c r="C128" s="175"/>
      <c r="D128" s="345">
        <v>0.09</v>
      </c>
      <c r="E128" s="346" t="s">
        <v>765</v>
      </c>
      <c r="F128" s="273">
        <v>0.03</v>
      </c>
      <c r="G128" s="346" t="s">
        <v>765</v>
      </c>
      <c r="H128" s="345">
        <v>3.64</v>
      </c>
      <c r="I128" s="346" t="s">
        <v>765</v>
      </c>
      <c r="J128" s="276">
        <v>1</v>
      </c>
      <c r="K128" s="278" t="s">
        <v>766</v>
      </c>
      <c r="L128" s="348">
        <f t="shared" ref="L128:L191" si="3">ROUND(D128*F128*H128*J128,4)</f>
        <v>9.7999999999999997E-3</v>
      </c>
      <c r="M128" s="358" t="s">
        <v>837</v>
      </c>
      <c r="N128" s="179"/>
      <c r="O128" s="316"/>
      <c r="P128" s="316"/>
      <c r="Q128" s="316"/>
      <c r="R128" s="178"/>
    </row>
    <row r="129" spans="1:18" ht="24" customHeight="1">
      <c r="A129" s="244"/>
      <c r="B129" s="175"/>
      <c r="C129" s="175"/>
      <c r="D129" s="345">
        <v>0.09</v>
      </c>
      <c r="E129" s="346" t="s">
        <v>765</v>
      </c>
      <c r="F129" s="273">
        <v>0.03</v>
      </c>
      <c r="G129" s="346" t="s">
        <v>765</v>
      </c>
      <c r="H129" s="345">
        <v>3.54</v>
      </c>
      <c r="I129" s="346" t="s">
        <v>765</v>
      </c>
      <c r="J129" s="276">
        <v>1</v>
      </c>
      <c r="K129" s="278" t="s">
        <v>766</v>
      </c>
      <c r="L129" s="348">
        <f t="shared" si="3"/>
        <v>9.5999999999999992E-3</v>
      </c>
      <c r="M129" s="358" t="s">
        <v>837</v>
      </c>
      <c r="N129" s="179"/>
      <c r="O129" s="316"/>
      <c r="P129" s="316"/>
      <c r="Q129" s="316"/>
      <c r="R129" s="178"/>
    </row>
    <row r="130" spans="1:18" ht="24" customHeight="1">
      <c r="A130" s="244"/>
      <c r="B130" s="175"/>
      <c r="C130" s="175"/>
      <c r="D130" s="345">
        <v>0.09</v>
      </c>
      <c r="E130" s="346" t="s">
        <v>765</v>
      </c>
      <c r="F130" s="273">
        <v>0.03</v>
      </c>
      <c r="G130" s="346" t="s">
        <v>765</v>
      </c>
      <c r="H130" s="345">
        <v>2.73</v>
      </c>
      <c r="I130" s="346" t="s">
        <v>765</v>
      </c>
      <c r="J130" s="276">
        <v>4</v>
      </c>
      <c r="K130" s="278" t="s">
        <v>766</v>
      </c>
      <c r="L130" s="348">
        <f t="shared" si="3"/>
        <v>2.9499999999999998E-2</v>
      </c>
      <c r="M130" s="358" t="s">
        <v>837</v>
      </c>
      <c r="N130" s="179"/>
      <c r="O130" s="316"/>
      <c r="P130" s="316"/>
      <c r="Q130" s="316"/>
      <c r="R130" s="178"/>
    </row>
    <row r="131" spans="1:18" ht="24" customHeight="1">
      <c r="A131" s="244"/>
      <c r="B131" s="175"/>
      <c r="C131" s="175"/>
      <c r="D131" s="345">
        <v>0.09</v>
      </c>
      <c r="E131" s="346" t="s">
        <v>765</v>
      </c>
      <c r="F131" s="273">
        <v>0.03</v>
      </c>
      <c r="G131" s="346" t="s">
        <v>765</v>
      </c>
      <c r="H131" s="345">
        <v>1.82</v>
      </c>
      <c r="I131" s="346" t="s">
        <v>765</v>
      </c>
      <c r="J131" s="276">
        <v>1</v>
      </c>
      <c r="K131" s="278" t="s">
        <v>766</v>
      </c>
      <c r="L131" s="348">
        <f t="shared" si="3"/>
        <v>4.8999999999999998E-3</v>
      </c>
      <c r="M131" s="358" t="s">
        <v>837</v>
      </c>
      <c r="N131" s="179"/>
      <c r="O131" s="316"/>
      <c r="P131" s="316"/>
      <c r="Q131" s="316"/>
      <c r="R131" s="178"/>
    </row>
    <row r="132" spans="1:18" ht="24" customHeight="1">
      <c r="A132" s="244"/>
      <c r="B132" s="175"/>
      <c r="C132" s="175"/>
      <c r="D132" s="345">
        <v>0.09</v>
      </c>
      <c r="E132" s="346" t="s">
        <v>765</v>
      </c>
      <c r="F132" s="273">
        <v>0.03</v>
      </c>
      <c r="G132" s="346" t="s">
        <v>765</v>
      </c>
      <c r="H132" s="345">
        <v>0.91</v>
      </c>
      <c r="I132" s="346" t="s">
        <v>765</v>
      </c>
      <c r="J132" s="276">
        <v>1</v>
      </c>
      <c r="K132" s="278" t="s">
        <v>766</v>
      </c>
      <c r="L132" s="348">
        <f t="shared" si="3"/>
        <v>2.5000000000000001E-3</v>
      </c>
      <c r="M132" s="358" t="s">
        <v>837</v>
      </c>
      <c r="N132" s="412"/>
      <c r="O132" s="316"/>
      <c r="P132" s="316"/>
      <c r="Q132" s="316"/>
      <c r="R132" s="178"/>
    </row>
    <row r="133" spans="1:18" ht="24" customHeight="1">
      <c r="A133" s="244"/>
      <c r="B133" s="175" t="s">
        <v>838</v>
      </c>
      <c r="C133" s="175"/>
      <c r="D133" s="345">
        <v>0.03</v>
      </c>
      <c r="E133" s="346" t="s">
        <v>839</v>
      </c>
      <c r="F133" s="273">
        <v>0.09</v>
      </c>
      <c r="G133" s="346" t="s">
        <v>839</v>
      </c>
      <c r="H133" s="345">
        <v>1.82</v>
      </c>
      <c r="I133" s="346" t="s">
        <v>839</v>
      </c>
      <c r="J133" s="276">
        <v>10</v>
      </c>
      <c r="K133" s="278" t="s">
        <v>840</v>
      </c>
      <c r="L133" s="348">
        <f t="shared" si="3"/>
        <v>4.9099999999999998E-2</v>
      </c>
      <c r="M133" s="358" t="s">
        <v>841</v>
      </c>
      <c r="N133" s="179"/>
      <c r="O133" s="316"/>
      <c r="P133" s="316"/>
      <c r="Q133" s="316"/>
      <c r="R133" s="178"/>
    </row>
    <row r="134" spans="1:18" ht="24" customHeight="1">
      <c r="A134" s="244"/>
      <c r="B134" s="175"/>
      <c r="C134" s="175"/>
      <c r="D134" s="345">
        <v>0.03</v>
      </c>
      <c r="E134" s="346" t="s">
        <v>839</v>
      </c>
      <c r="F134" s="273">
        <v>0.14000000000000001</v>
      </c>
      <c r="G134" s="346" t="s">
        <v>839</v>
      </c>
      <c r="H134" s="345">
        <v>2.83</v>
      </c>
      <c r="I134" s="346" t="s">
        <v>839</v>
      </c>
      <c r="J134" s="276">
        <v>19</v>
      </c>
      <c r="K134" s="278" t="s">
        <v>840</v>
      </c>
      <c r="L134" s="348">
        <f t="shared" si="3"/>
        <v>0.2258</v>
      </c>
      <c r="M134" s="358" t="s">
        <v>841</v>
      </c>
      <c r="N134" s="179"/>
      <c r="O134" s="316"/>
      <c r="P134" s="316"/>
      <c r="Q134" s="316"/>
      <c r="R134" s="178"/>
    </row>
    <row r="135" spans="1:18" ht="24" customHeight="1">
      <c r="A135" s="244"/>
      <c r="B135" s="175"/>
      <c r="C135" s="175"/>
      <c r="D135" s="345">
        <v>0.03</v>
      </c>
      <c r="E135" s="346" t="s">
        <v>839</v>
      </c>
      <c r="F135" s="273">
        <v>0.14000000000000001</v>
      </c>
      <c r="G135" s="346" t="s">
        <v>839</v>
      </c>
      <c r="H135" s="345">
        <v>2.73</v>
      </c>
      <c r="I135" s="346" t="s">
        <v>839</v>
      </c>
      <c r="J135" s="276">
        <v>26</v>
      </c>
      <c r="K135" s="278" t="s">
        <v>840</v>
      </c>
      <c r="L135" s="348">
        <f t="shared" si="3"/>
        <v>0.29809999999999998</v>
      </c>
      <c r="M135" s="358" t="s">
        <v>841</v>
      </c>
      <c r="N135" s="179"/>
      <c r="O135" s="316"/>
      <c r="P135" s="316"/>
      <c r="Q135" s="316"/>
      <c r="R135" s="178"/>
    </row>
    <row r="136" spans="1:18" ht="24" customHeight="1">
      <c r="A136" s="244"/>
      <c r="B136" s="175"/>
      <c r="C136" s="175"/>
      <c r="D136" s="345">
        <v>0.03</v>
      </c>
      <c r="E136" s="346" t="s">
        <v>839</v>
      </c>
      <c r="F136" s="273">
        <v>0.14000000000000001</v>
      </c>
      <c r="G136" s="346" t="s">
        <v>839</v>
      </c>
      <c r="H136" s="345">
        <v>1.82</v>
      </c>
      <c r="I136" s="346" t="s">
        <v>839</v>
      </c>
      <c r="J136" s="276">
        <v>9</v>
      </c>
      <c r="K136" s="278" t="s">
        <v>840</v>
      </c>
      <c r="L136" s="348">
        <f t="shared" si="3"/>
        <v>6.88E-2</v>
      </c>
      <c r="M136" s="358" t="s">
        <v>841</v>
      </c>
      <c r="N136" s="179"/>
      <c r="O136" s="316"/>
      <c r="P136" s="316"/>
      <c r="Q136" s="316"/>
      <c r="R136" s="178"/>
    </row>
    <row r="137" spans="1:18" ht="24" customHeight="1">
      <c r="A137" s="244"/>
      <c r="B137" s="175"/>
      <c r="C137" s="175"/>
      <c r="D137" s="345">
        <v>0.03</v>
      </c>
      <c r="E137" s="346" t="s">
        <v>839</v>
      </c>
      <c r="F137" s="273">
        <v>0.14000000000000001</v>
      </c>
      <c r="G137" s="346" t="s">
        <v>839</v>
      </c>
      <c r="H137" s="345">
        <v>0.91</v>
      </c>
      <c r="I137" s="346" t="s">
        <v>839</v>
      </c>
      <c r="J137" s="276">
        <v>13</v>
      </c>
      <c r="K137" s="278" t="s">
        <v>840</v>
      </c>
      <c r="L137" s="348">
        <f t="shared" si="3"/>
        <v>4.9700000000000001E-2</v>
      </c>
      <c r="M137" s="358" t="s">
        <v>841</v>
      </c>
      <c r="N137" s="179"/>
      <c r="O137" s="316"/>
      <c r="P137" s="316"/>
      <c r="Q137" s="316"/>
      <c r="R137" s="178"/>
    </row>
    <row r="138" spans="1:18" ht="24" customHeight="1">
      <c r="A138" s="244"/>
      <c r="B138" s="175" t="s">
        <v>842</v>
      </c>
      <c r="C138" s="175" t="s">
        <v>843</v>
      </c>
      <c r="D138" s="345">
        <v>1.2E-2</v>
      </c>
      <c r="E138" s="346" t="s">
        <v>839</v>
      </c>
      <c r="F138" s="273">
        <v>0.91</v>
      </c>
      <c r="G138" s="346" t="s">
        <v>839</v>
      </c>
      <c r="H138" s="345">
        <v>1.82</v>
      </c>
      <c r="I138" s="346" t="s">
        <v>839</v>
      </c>
      <c r="J138" s="352">
        <v>28.5</v>
      </c>
      <c r="K138" s="278" t="s">
        <v>840</v>
      </c>
      <c r="L138" s="348">
        <f t="shared" si="3"/>
        <v>0.56640000000000001</v>
      </c>
      <c r="M138" s="358" t="s">
        <v>841</v>
      </c>
      <c r="N138" s="179"/>
      <c r="O138" s="316"/>
      <c r="P138" s="316"/>
      <c r="Q138" s="316"/>
      <c r="R138" s="178"/>
    </row>
    <row r="139" spans="1:18" ht="24" customHeight="1">
      <c r="A139" s="244"/>
      <c r="B139" s="175" t="s">
        <v>133</v>
      </c>
      <c r="C139" s="175"/>
      <c r="D139" s="345">
        <v>4.4999999999999998E-2</v>
      </c>
      <c r="E139" s="346" t="s">
        <v>844</v>
      </c>
      <c r="F139" s="273">
        <v>0.09</v>
      </c>
      <c r="G139" s="346" t="s">
        <v>844</v>
      </c>
      <c r="H139" s="345">
        <v>2.73</v>
      </c>
      <c r="I139" s="346" t="s">
        <v>844</v>
      </c>
      <c r="J139" s="276">
        <v>2</v>
      </c>
      <c r="K139" s="278" t="s">
        <v>845</v>
      </c>
      <c r="L139" s="348">
        <f t="shared" si="3"/>
        <v>2.2100000000000002E-2</v>
      </c>
      <c r="M139" s="358" t="s">
        <v>846</v>
      </c>
      <c r="N139" s="179"/>
      <c r="O139" s="316"/>
      <c r="P139" s="316"/>
      <c r="Q139" s="316"/>
      <c r="R139" s="178"/>
    </row>
    <row r="140" spans="1:18" ht="24" customHeight="1">
      <c r="A140" s="244"/>
      <c r="B140" s="175"/>
      <c r="C140" s="175"/>
      <c r="D140" s="345">
        <v>4.4999999999999998E-2</v>
      </c>
      <c r="E140" s="346" t="s">
        <v>844</v>
      </c>
      <c r="F140" s="273">
        <v>0.09</v>
      </c>
      <c r="G140" s="346" t="s">
        <v>844</v>
      </c>
      <c r="H140" s="345">
        <v>1.82</v>
      </c>
      <c r="I140" s="346" t="s">
        <v>844</v>
      </c>
      <c r="J140" s="276">
        <v>8</v>
      </c>
      <c r="K140" s="278" t="s">
        <v>845</v>
      </c>
      <c r="L140" s="348">
        <f t="shared" si="3"/>
        <v>5.8999999999999997E-2</v>
      </c>
      <c r="M140" s="358" t="s">
        <v>846</v>
      </c>
      <c r="N140" s="179"/>
      <c r="O140" s="316"/>
      <c r="P140" s="316"/>
      <c r="Q140" s="316"/>
      <c r="R140" s="178"/>
    </row>
    <row r="141" spans="1:18" ht="24" customHeight="1">
      <c r="A141" s="244"/>
      <c r="B141" s="175"/>
      <c r="C141" s="175"/>
      <c r="D141" s="345">
        <v>4.4999999999999998E-2</v>
      </c>
      <c r="E141" s="346" t="s">
        <v>844</v>
      </c>
      <c r="F141" s="273">
        <v>0.09</v>
      </c>
      <c r="G141" s="346" t="s">
        <v>844</v>
      </c>
      <c r="H141" s="345">
        <v>0.91</v>
      </c>
      <c r="I141" s="346" t="s">
        <v>844</v>
      </c>
      <c r="J141" s="276">
        <v>14</v>
      </c>
      <c r="K141" s="278" t="s">
        <v>845</v>
      </c>
      <c r="L141" s="348">
        <f t="shared" si="3"/>
        <v>5.16E-2</v>
      </c>
      <c r="M141" s="358" t="s">
        <v>846</v>
      </c>
      <c r="N141" s="179"/>
      <c r="O141" s="316"/>
      <c r="P141" s="316"/>
      <c r="Q141" s="316"/>
      <c r="R141" s="178"/>
    </row>
    <row r="142" spans="1:18" ht="24" customHeight="1">
      <c r="A142" s="244"/>
      <c r="B142" s="175" t="s">
        <v>134</v>
      </c>
      <c r="C142" s="175"/>
      <c r="D142" s="345">
        <v>4.4999999999999998E-2</v>
      </c>
      <c r="E142" s="346" t="s">
        <v>706</v>
      </c>
      <c r="F142" s="273">
        <v>0.09</v>
      </c>
      <c r="G142" s="346" t="s">
        <v>706</v>
      </c>
      <c r="H142" s="345">
        <v>2.73</v>
      </c>
      <c r="I142" s="346" t="s">
        <v>706</v>
      </c>
      <c r="J142" s="276">
        <v>3</v>
      </c>
      <c r="K142" s="278" t="s">
        <v>632</v>
      </c>
      <c r="L142" s="348">
        <f t="shared" si="3"/>
        <v>3.32E-2</v>
      </c>
      <c r="M142" s="358" t="s">
        <v>847</v>
      </c>
      <c r="N142" s="179"/>
      <c r="O142" s="316"/>
      <c r="P142" s="316"/>
      <c r="Q142" s="316"/>
      <c r="R142" s="178"/>
    </row>
    <row r="143" spans="1:18" ht="24" customHeight="1">
      <c r="A143" s="244"/>
      <c r="B143" s="175" t="s">
        <v>848</v>
      </c>
      <c r="C143" s="175" t="s">
        <v>799</v>
      </c>
      <c r="D143" s="345">
        <v>0.03</v>
      </c>
      <c r="E143" s="346" t="s">
        <v>800</v>
      </c>
      <c r="F143" s="273">
        <v>0.06</v>
      </c>
      <c r="G143" s="346" t="s">
        <v>800</v>
      </c>
      <c r="H143" s="345">
        <v>2.63</v>
      </c>
      <c r="I143" s="346" t="s">
        <v>800</v>
      </c>
      <c r="J143" s="276">
        <v>1</v>
      </c>
      <c r="K143" s="278" t="s">
        <v>801</v>
      </c>
      <c r="L143" s="348">
        <f t="shared" si="3"/>
        <v>4.7000000000000002E-3</v>
      </c>
      <c r="M143" s="358" t="s">
        <v>849</v>
      </c>
      <c r="N143" s="179"/>
      <c r="O143" s="316"/>
      <c r="P143" s="316"/>
      <c r="Q143" s="316"/>
      <c r="R143" s="178"/>
    </row>
    <row r="144" spans="1:18" ht="24" customHeight="1">
      <c r="A144" s="244"/>
      <c r="B144" s="175" t="s">
        <v>850</v>
      </c>
      <c r="C144" s="175" t="s">
        <v>797</v>
      </c>
      <c r="D144" s="345">
        <v>0.03</v>
      </c>
      <c r="E144" s="346" t="s">
        <v>800</v>
      </c>
      <c r="F144" s="273">
        <v>0.06</v>
      </c>
      <c r="G144" s="346" t="s">
        <v>800</v>
      </c>
      <c r="H144" s="345">
        <v>1.72</v>
      </c>
      <c r="I144" s="346" t="s">
        <v>800</v>
      </c>
      <c r="J144" s="276">
        <v>1</v>
      </c>
      <c r="K144" s="278" t="s">
        <v>801</v>
      </c>
      <c r="L144" s="348">
        <f t="shared" si="3"/>
        <v>3.0999999999999999E-3</v>
      </c>
      <c r="M144" s="358" t="s">
        <v>849</v>
      </c>
      <c r="N144" s="179"/>
      <c r="O144" s="316"/>
      <c r="P144" s="316"/>
      <c r="Q144" s="316"/>
      <c r="R144" s="178"/>
    </row>
    <row r="145" spans="1:18" ht="24" customHeight="1">
      <c r="A145" s="244"/>
      <c r="B145" s="175"/>
      <c r="C145" s="175" t="s">
        <v>798</v>
      </c>
      <c r="D145" s="345">
        <v>0.03</v>
      </c>
      <c r="E145" s="346" t="s">
        <v>800</v>
      </c>
      <c r="F145" s="273">
        <v>0.06</v>
      </c>
      <c r="G145" s="346" t="s">
        <v>800</v>
      </c>
      <c r="H145" s="345">
        <v>5.66</v>
      </c>
      <c r="I145" s="346" t="s">
        <v>800</v>
      </c>
      <c r="J145" s="276">
        <v>1</v>
      </c>
      <c r="K145" s="278" t="s">
        <v>801</v>
      </c>
      <c r="L145" s="348">
        <f t="shared" si="3"/>
        <v>1.0200000000000001E-2</v>
      </c>
      <c r="M145" s="358" t="s">
        <v>849</v>
      </c>
      <c r="N145" s="179"/>
      <c r="O145" s="316"/>
      <c r="P145" s="316"/>
      <c r="Q145" s="316"/>
      <c r="R145" s="178"/>
    </row>
    <row r="146" spans="1:18" ht="24" customHeight="1">
      <c r="A146" s="244"/>
      <c r="B146" s="175"/>
      <c r="C146" s="175" t="s">
        <v>803</v>
      </c>
      <c r="D146" s="345">
        <v>0.03</v>
      </c>
      <c r="E146" s="346" t="s">
        <v>800</v>
      </c>
      <c r="F146" s="273">
        <v>0.06</v>
      </c>
      <c r="G146" s="346" t="s">
        <v>800</v>
      </c>
      <c r="H146" s="345">
        <v>7.48</v>
      </c>
      <c r="I146" s="346" t="s">
        <v>800</v>
      </c>
      <c r="J146" s="276">
        <v>1</v>
      </c>
      <c r="K146" s="278" t="s">
        <v>801</v>
      </c>
      <c r="L146" s="348">
        <f t="shared" si="3"/>
        <v>1.35E-2</v>
      </c>
      <c r="M146" s="358" t="s">
        <v>849</v>
      </c>
      <c r="N146" s="179"/>
      <c r="O146" s="316"/>
      <c r="P146" s="316"/>
      <c r="Q146" s="316"/>
      <c r="R146" s="178"/>
    </row>
    <row r="147" spans="1:18" ht="24" customHeight="1">
      <c r="A147" s="244"/>
      <c r="B147" s="175"/>
      <c r="C147" s="175" t="s">
        <v>809</v>
      </c>
      <c r="D147" s="345">
        <v>0.03</v>
      </c>
      <c r="E147" s="346" t="s">
        <v>810</v>
      </c>
      <c r="F147" s="273">
        <v>0.06</v>
      </c>
      <c r="G147" s="346" t="s">
        <v>810</v>
      </c>
      <c r="H147" s="345">
        <v>8.19</v>
      </c>
      <c r="I147" s="346" t="s">
        <v>810</v>
      </c>
      <c r="J147" s="276">
        <v>1</v>
      </c>
      <c r="K147" s="278" t="s">
        <v>811</v>
      </c>
      <c r="L147" s="348">
        <f t="shared" si="3"/>
        <v>1.47E-2</v>
      </c>
      <c r="M147" s="358" t="s">
        <v>851</v>
      </c>
      <c r="N147" s="179"/>
      <c r="O147" s="316"/>
      <c r="P147" s="316"/>
      <c r="Q147" s="316"/>
      <c r="R147" s="178"/>
    </row>
    <row r="148" spans="1:18" ht="24" customHeight="1">
      <c r="A148" s="244"/>
      <c r="B148" s="175"/>
      <c r="C148" s="175" t="s">
        <v>852</v>
      </c>
      <c r="D148" s="345">
        <v>0.03</v>
      </c>
      <c r="E148" s="346" t="s">
        <v>810</v>
      </c>
      <c r="F148" s="273">
        <v>0.06</v>
      </c>
      <c r="G148" s="346" t="s">
        <v>810</v>
      </c>
      <c r="H148" s="345">
        <v>5.46</v>
      </c>
      <c r="I148" s="346" t="s">
        <v>810</v>
      </c>
      <c r="J148" s="276">
        <v>1</v>
      </c>
      <c r="K148" s="278" t="s">
        <v>811</v>
      </c>
      <c r="L148" s="348">
        <f t="shared" si="3"/>
        <v>9.7999999999999997E-3</v>
      </c>
      <c r="M148" s="358" t="s">
        <v>851</v>
      </c>
      <c r="N148" s="179"/>
      <c r="O148" s="316"/>
      <c r="P148" s="316"/>
      <c r="Q148" s="316"/>
      <c r="R148" s="178"/>
    </row>
    <row r="149" spans="1:18" ht="24" customHeight="1">
      <c r="A149" s="244"/>
      <c r="B149" s="175"/>
      <c r="C149" s="175" t="s">
        <v>813</v>
      </c>
      <c r="D149" s="345">
        <v>0.03</v>
      </c>
      <c r="E149" s="346" t="s">
        <v>810</v>
      </c>
      <c r="F149" s="273">
        <v>0.06</v>
      </c>
      <c r="G149" s="346" t="s">
        <v>810</v>
      </c>
      <c r="H149" s="345">
        <v>7.28</v>
      </c>
      <c r="I149" s="346" t="s">
        <v>810</v>
      </c>
      <c r="J149" s="276">
        <v>1</v>
      </c>
      <c r="K149" s="278" t="s">
        <v>811</v>
      </c>
      <c r="L149" s="348">
        <f t="shared" si="3"/>
        <v>1.3100000000000001E-2</v>
      </c>
      <c r="M149" s="358" t="s">
        <v>851</v>
      </c>
      <c r="N149" s="179"/>
      <c r="O149" s="316"/>
      <c r="P149" s="316"/>
      <c r="Q149" s="316"/>
      <c r="R149" s="178"/>
    </row>
    <row r="150" spans="1:18" ht="24" customHeight="1">
      <c r="A150" s="244"/>
      <c r="B150" s="175" t="s">
        <v>853</v>
      </c>
      <c r="C150" s="175"/>
      <c r="D150" s="345">
        <v>0.09</v>
      </c>
      <c r="E150" s="346" t="s">
        <v>691</v>
      </c>
      <c r="F150" s="273">
        <v>0.09</v>
      </c>
      <c r="G150" s="346" t="s">
        <v>691</v>
      </c>
      <c r="H150" s="345">
        <v>2.7949999999999999</v>
      </c>
      <c r="I150" s="346" t="s">
        <v>691</v>
      </c>
      <c r="J150" s="276">
        <v>50</v>
      </c>
      <c r="K150" s="278" t="s">
        <v>692</v>
      </c>
      <c r="L150" s="348">
        <f t="shared" si="3"/>
        <v>1.1319999999999999</v>
      </c>
      <c r="M150" s="358" t="s">
        <v>854</v>
      </c>
      <c r="N150" s="180"/>
      <c r="O150" s="181"/>
      <c r="P150" s="181"/>
      <c r="Q150" s="181"/>
      <c r="R150" s="182"/>
    </row>
    <row r="151" spans="1:18" ht="24" customHeight="1">
      <c r="A151" s="244"/>
      <c r="B151" s="175" t="s">
        <v>130</v>
      </c>
      <c r="C151" s="175"/>
      <c r="D151" s="345">
        <v>4.4999999999999998E-2</v>
      </c>
      <c r="E151" s="346" t="s">
        <v>691</v>
      </c>
      <c r="F151" s="273">
        <v>0.09</v>
      </c>
      <c r="G151" s="346" t="s">
        <v>691</v>
      </c>
      <c r="H151" s="345">
        <v>2.7949999999999999</v>
      </c>
      <c r="I151" s="346" t="s">
        <v>691</v>
      </c>
      <c r="J151" s="276">
        <v>37</v>
      </c>
      <c r="K151" s="278" t="s">
        <v>692</v>
      </c>
      <c r="L151" s="348">
        <f t="shared" si="3"/>
        <v>0.41880000000000001</v>
      </c>
      <c r="M151" s="358" t="s">
        <v>854</v>
      </c>
      <c r="N151" s="431"/>
      <c r="O151" s="419"/>
      <c r="P151" s="419"/>
      <c r="Q151" s="419"/>
      <c r="R151" s="420"/>
    </row>
    <row r="152" spans="1:18" ht="24" customHeight="1">
      <c r="A152" s="244"/>
      <c r="B152" s="175" t="s">
        <v>855</v>
      </c>
      <c r="C152" s="175" t="s">
        <v>799</v>
      </c>
      <c r="D152" s="345">
        <v>4.4999999999999998E-2</v>
      </c>
      <c r="E152" s="346" t="s">
        <v>800</v>
      </c>
      <c r="F152" s="273">
        <v>4.4999999999999998E-2</v>
      </c>
      <c r="G152" s="346" t="s">
        <v>800</v>
      </c>
      <c r="H152" s="345">
        <v>10.7</v>
      </c>
      <c r="I152" s="346" t="s">
        <v>800</v>
      </c>
      <c r="J152" s="276">
        <v>1</v>
      </c>
      <c r="K152" s="278" t="s">
        <v>801</v>
      </c>
      <c r="L152" s="348">
        <f t="shared" si="3"/>
        <v>2.1700000000000001E-2</v>
      </c>
      <c r="M152" s="358" t="s">
        <v>849</v>
      </c>
      <c r="N152" s="179"/>
      <c r="O152" s="316"/>
      <c r="P152" s="316"/>
      <c r="Q152" s="316"/>
      <c r="R152" s="178"/>
    </row>
    <row r="153" spans="1:18" ht="24" customHeight="1">
      <c r="A153" s="244"/>
      <c r="B153" s="175"/>
      <c r="C153" s="175" t="s">
        <v>797</v>
      </c>
      <c r="D153" s="345">
        <v>0.03</v>
      </c>
      <c r="E153" s="346" t="s">
        <v>800</v>
      </c>
      <c r="F153" s="273">
        <v>0.03</v>
      </c>
      <c r="G153" s="346" t="s">
        <v>800</v>
      </c>
      <c r="H153" s="345">
        <v>11.12</v>
      </c>
      <c r="I153" s="346" t="s">
        <v>800</v>
      </c>
      <c r="J153" s="276">
        <v>1</v>
      </c>
      <c r="K153" s="278" t="s">
        <v>801</v>
      </c>
      <c r="L153" s="348">
        <f t="shared" si="3"/>
        <v>0.01</v>
      </c>
      <c r="M153" s="358" t="s">
        <v>849</v>
      </c>
      <c r="N153" s="179"/>
      <c r="O153" s="316"/>
      <c r="P153" s="316"/>
      <c r="Q153" s="316"/>
      <c r="R153" s="178"/>
    </row>
    <row r="154" spans="1:18" ht="24" customHeight="1">
      <c r="A154" s="244"/>
      <c r="B154" s="175"/>
      <c r="C154" s="175" t="s">
        <v>798</v>
      </c>
      <c r="D154" s="345">
        <v>0.03</v>
      </c>
      <c r="E154" s="346" t="s">
        <v>800</v>
      </c>
      <c r="F154" s="273">
        <v>0.03</v>
      </c>
      <c r="G154" s="346" t="s">
        <v>800</v>
      </c>
      <c r="H154" s="345">
        <v>12.54</v>
      </c>
      <c r="I154" s="346" t="s">
        <v>800</v>
      </c>
      <c r="J154" s="276">
        <v>1</v>
      </c>
      <c r="K154" s="278" t="s">
        <v>801</v>
      </c>
      <c r="L154" s="348">
        <f t="shared" si="3"/>
        <v>1.1299999999999999E-2</v>
      </c>
      <c r="M154" s="358" t="s">
        <v>849</v>
      </c>
      <c r="N154" s="179"/>
      <c r="O154" s="316"/>
      <c r="P154" s="316"/>
      <c r="Q154" s="316"/>
      <c r="R154" s="178"/>
    </row>
    <row r="155" spans="1:18" ht="24" customHeight="1">
      <c r="A155" s="244"/>
      <c r="B155" s="175"/>
      <c r="C155" s="175" t="s">
        <v>803</v>
      </c>
      <c r="D155" s="345">
        <v>0.03</v>
      </c>
      <c r="E155" s="346" t="s">
        <v>800</v>
      </c>
      <c r="F155" s="273">
        <v>0.03</v>
      </c>
      <c r="G155" s="346" t="s">
        <v>800</v>
      </c>
      <c r="H155" s="345">
        <v>11.12</v>
      </c>
      <c r="I155" s="346" t="s">
        <v>800</v>
      </c>
      <c r="J155" s="276">
        <v>1</v>
      </c>
      <c r="K155" s="278" t="s">
        <v>801</v>
      </c>
      <c r="L155" s="348">
        <f t="shared" si="3"/>
        <v>0.01</v>
      </c>
      <c r="M155" s="358" t="s">
        <v>849</v>
      </c>
      <c r="N155" s="179"/>
      <c r="O155" s="316"/>
      <c r="P155" s="316"/>
      <c r="Q155" s="316"/>
      <c r="R155" s="178"/>
    </row>
    <row r="156" spans="1:18" ht="24" customHeight="1">
      <c r="A156" s="244"/>
      <c r="B156" s="175"/>
      <c r="C156" s="175" t="s">
        <v>809</v>
      </c>
      <c r="D156" s="345">
        <v>0.03</v>
      </c>
      <c r="E156" s="346" t="s">
        <v>810</v>
      </c>
      <c r="F156" s="273">
        <v>0.03</v>
      </c>
      <c r="G156" s="346" t="s">
        <v>810</v>
      </c>
      <c r="H156" s="345">
        <v>16.38</v>
      </c>
      <c r="I156" s="346" t="s">
        <v>810</v>
      </c>
      <c r="J156" s="276">
        <v>1</v>
      </c>
      <c r="K156" s="278" t="s">
        <v>811</v>
      </c>
      <c r="L156" s="348">
        <f t="shared" si="3"/>
        <v>1.47E-2</v>
      </c>
      <c r="M156" s="358" t="s">
        <v>851</v>
      </c>
      <c r="N156" s="179"/>
      <c r="O156" s="316"/>
      <c r="P156" s="316"/>
      <c r="Q156" s="316"/>
      <c r="R156" s="178"/>
    </row>
    <row r="157" spans="1:18" ht="24" customHeight="1">
      <c r="A157" s="244"/>
      <c r="B157" s="175"/>
      <c r="C157" s="175" t="s">
        <v>852</v>
      </c>
      <c r="D157" s="345">
        <v>0.03</v>
      </c>
      <c r="E157" s="346" t="s">
        <v>810</v>
      </c>
      <c r="F157" s="273">
        <v>0.03</v>
      </c>
      <c r="G157" s="346" t="s">
        <v>810</v>
      </c>
      <c r="H157" s="345">
        <v>8.19</v>
      </c>
      <c r="I157" s="346" t="s">
        <v>810</v>
      </c>
      <c r="J157" s="276">
        <v>1</v>
      </c>
      <c r="K157" s="278" t="s">
        <v>811</v>
      </c>
      <c r="L157" s="348">
        <f t="shared" si="3"/>
        <v>7.4000000000000003E-3</v>
      </c>
      <c r="M157" s="358" t="s">
        <v>851</v>
      </c>
      <c r="N157" s="179"/>
      <c r="O157" s="316"/>
      <c r="P157" s="316"/>
      <c r="Q157" s="316"/>
      <c r="R157" s="178"/>
    </row>
    <row r="158" spans="1:18" ht="24" customHeight="1">
      <c r="A158" s="244"/>
      <c r="B158" s="175"/>
      <c r="C158" s="175" t="s">
        <v>813</v>
      </c>
      <c r="D158" s="345">
        <v>0.03</v>
      </c>
      <c r="E158" s="346" t="s">
        <v>810</v>
      </c>
      <c r="F158" s="273">
        <v>0.03</v>
      </c>
      <c r="G158" s="346" t="s">
        <v>810</v>
      </c>
      <c r="H158" s="345">
        <v>9.34</v>
      </c>
      <c r="I158" s="346" t="s">
        <v>810</v>
      </c>
      <c r="J158" s="276">
        <v>1</v>
      </c>
      <c r="K158" s="278" t="s">
        <v>811</v>
      </c>
      <c r="L158" s="348">
        <f t="shared" si="3"/>
        <v>8.3999999999999995E-3</v>
      </c>
      <c r="M158" s="358" t="s">
        <v>851</v>
      </c>
      <c r="N158" s="179"/>
      <c r="O158" s="316"/>
      <c r="P158" s="316"/>
      <c r="Q158" s="316"/>
      <c r="R158" s="178"/>
    </row>
    <row r="159" spans="1:18" ht="24" customHeight="1">
      <c r="A159" s="244"/>
      <c r="B159" s="175"/>
      <c r="C159" s="175" t="s">
        <v>807</v>
      </c>
      <c r="D159" s="345">
        <v>0.03</v>
      </c>
      <c r="E159" s="346" t="s">
        <v>810</v>
      </c>
      <c r="F159" s="273">
        <v>0.03</v>
      </c>
      <c r="G159" s="346" t="s">
        <v>810</v>
      </c>
      <c r="H159" s="345">
        <v>6.37</v>
      </c>
      <c r="I159" s="346" t="s">
        <v>810</v>
      </c>
      <c r="J159" s="276">
        <v>1</v>
      </c>
      <c r="K159" s="278" t="s">
        <v>811</v>
      </c>
      <c r="L159" s="348">
        <f t="shared" si="3"/>
        <v>5.7000000000000002E-3</v>
      </c>
      <c r="M159" s="358" t="s">
        <v>851</v>
      </c>
      <c r="N159" s="179"/>
      <c r="O159" s="316"/>
      <c r="P159" s="316"/>
      <c r="Q159" s="316"/>
      <c r="R159" s="178"/>
    </row>
    <row r="160" spans="1:18" ht="24" customHeight="1">
      <c r="A160" s="244"/>
      <c r="B160" s="175"/>
      <c r="C160" s="175" t="s">
        <v>344</v>
      </c>
      <c r="D160" s="345">
        <v>0.03</v>
      </c>
      <c r="E160" s="346" t="s">
        <v>804</v>
      </c>
      <c r="F160" s="273">
        <v>0.03</v>
      </c>
      <c r="G160" s="346" t="s">
        <v>804</v>
      </c>
      <c r="H160" s="345">
        <v>9.1</v>
      </c>
      <c r="I160" s="346" t="s">
        <v>804</v>
      </c>
      <c r="J160" s="276">
        <v>1</v>
      </c>
      <c r="K160" s="278" t="s">
        <v>805</v>
      </c>
      <c r="L160" s="348">
        <f t="shared" si="3"/>
        <v>8.2000000000000007E-3</v>
      </c>
      <c r="M160" s="358" t="s">
        <v>856</v>
      </c>
      <c r="N160" s="179"/>
      <c r="O160" s="316"/>
      <c r="P160" s="316"/>
      <c r="Q160" s="316"/>
      <c r="R160" s="178"/>
    </row>
    <row r="161" spans="1:18" ht="24" customHeight="1">
      <c r="A161" s="244"/>
      <c r="B161" s="175" t="s">
        <v>857</v>
      </c>
      <c r="C161" s="175" t="s">
        <v>799</v>
      </c>
      <c r="D161" s="345">
        <v>8.9999999999999993E-3</v>
      </c>
      <c r="E161" s="346" t="s">
        <v>800</v>
      </c>
      <c r="F161" s="273">
        <v>2.63</v>
      </c>
      <c r="G161" s="346" t="s">
        <v>800</v>
      </c>
      <c r="H161" s="345">
        <v>2.73</v>
      </c>
      <c r="I161" s="346" t="s">
        <v>800</v>
      </c>
      <c r="J161" s="276">
        <v>1</v>
      </c>
      <c r="K161" s="278" t="s">
        <v>801</v>
      </c>
      <c r="L161" s="348">
        <f t="shared" si="3"/>
        <v>6.4600000000000005E-2</v>
      </c>
      <c r="M161" s="358" t="s">
        <v>849</v>
      </c>
      <c r="N161" s="179"/>
      <c r="O161" s="316"/>
      <c r="P161" s="316"/>
      <c r="Q161" s="316"/>
      <c r="R161" s="178"/>
    </row>
    <row r="162" spans="1:18" ht="24" customHeight="1">
      <c r="A162" s="244"/>
      <c r="B162" s="175"/>
      <c r="C162" s="175" t="s">
        <v>858</v>
      </c>
      <c r="D162" s="345">
        <v>6.0000000000000001E-3</v>
      </c>
      <c r="E162" s="346" t="s">
        <v>859</v>
      </c>
      <c r="F162" s="273">
        <v>0.91</v>
      </c>
      <c r="G162" s="346" t="s">
        <v>859</v>
      </c>
      <c r="H162" s="345">
        <v>2.73</v>
      </c>
      <c r="I162" s="346" t="s">
        <v>859</v>
      </c>
      <c r="J162" s="276">
        <v>1</v>
      </c>
      <c r="K162" s="278" t="s">
        <v>860</v>
      </c>
      <c r="L162" s="348">
        <f t="shared" si="3"/>
        <v>1.49E-2</v>
      </c>
      <c r="M162" s="358" t="s">
        <v>861</v>
      </c>
      <c r="N162" s="179"/>
      <c r="O162" s="316"/>
      <c r="P162" s="316"/>
      <c r="Q162" s="316"/>
      <c r="R162" s="178"/>
    </row>
    <row r="163" spans="1:18" ht="24" customHeight="1">
      <c r="A163" s="244"/>
      <c r="B163" s="175" t="s">
        <v>862</v>
      </c>
      <c r="C163" s="175" t="s">
        <v>858</v>
      </c>
      <c r="D163" s="345">
        <v>8.9999999999999993E-3</v>
      </c>
      <c r="E163" s="346" t="s">
        <v>859</v>
      </c>
      <c r="F163" s="273">
        <v>0.91</v>
      </c>
      <c r="G163" s="346" t="s">
        <v>859</v>
      </c>
      <c r="H163" s="345">
        <v>2.73</v>
      </c>
      <c r="I163" s="346" t="s">
        <v>859</v>
      </c>
      <c r="J163" s="276">
        <v>2</v>
      </c>
      <c r="K163" s="278" t="s">
        <v>860</v>
      </c>
      <c r="L163" s="348">
        <f t="shared" si="3"/>
        <v>4.4699999999999997E-2</v>
      </c>
      <c r="M163" s="358" t="s">
        <v>861</v>
      </c>
      <c r="N163" s="179"/>
      <c r="O163" s="316"/>
      <c r="P163" s="316"/>
      <c r="Q163" s="316"/>
      <c r="R163" s="178"/>
    </row>
    <row r="164" spans="1:18" ht="24" customHeight="1">
      <c r="A164" s="244"/>
      <c r="B164" s="175" t="s">
        <v>863</v>
      </c>
      <c r="C164" s="175" t="s">
        <v>858</v>
      </c>
      <c r="D164" s="345">
        <v>0.03</v>
      </c>
      <c r="E164" s="346" t="s">
        <v>859</v>
      </c>
      <c r="F164" s="273">
        <v>0.09</v>
      </c>
      <c r="G164" s="346" t="s">
        <v>859</v>
      </c>
      <c r="H164" s="345">
        <v>0.91</v>
      </c>
      <c r="I164" s="346" t="s">
        <v>859</v>
      </c>
      <c r="J164" s="276">
        <v>10</v>
      </c>
      <c r="K164" s="278" t="s">
        <v>860</v>
      </c>
      <c r="L164" s="348">
        <f t="shared" si="3"/>
        <v>2.46E-2</v>
      </c>
      <c r="M164" s="358" t="s">
        <v>861</v>
      </c>
      <c r="N164" s="179"/>
      <c r="O164" s="316"/>
      <c r="P164" s="316"/>
      <c r="Q164" s="316"/>
      <c r="R164" s="178"/>
    </row>
    <row r="165" spans="1:18" ht="24" customHeight="1">
      <c r="A165" s="244"/>
      <c r="B165" s="175" t="s">
        <v>864</v>
      </c>
      <c r="C165" s="175" t="s">
        <v>687</v>
      </c>
      <c r="D165" s="345">
        <v>0.09</v>
      </c>
      <c r="E165" s="346" t="s">
        <v>688</v>
      </c>
      <c r="F165" s="273">
        <v>0.09</v>
      </c>
      <c r="G165" s="346" t="s">
        <v>688</v>
      </c>
      <c r="H165" s="345">
        <v>9.1</v>
      </c>
      <c r="I165" s="346" t="s">
        <v>688</v>
      </c>
      <c r="J165" s="276">
        <v>2</v>
      </c>
      <c r="K165" s="278" t="s">
        <v>689</v>
      </c>
      <c r="L165" s="348">
        <f t="shared" si="3"/>
        <v>0.1474</v>
      </c>
      <c r="M165" s="358" t="s">
        <v>865</v>
      </c>
      <c r="N165" s="179"/>
      <c r="O165" s="316"/>
      <c r="P165" s="316"/>
      <c r="Q165" s="316"/>
      <c r="R165" s="178"/>
    </row>
    <row r="166" spans="1:18" ht="24" customHeight="1">
      <c r="A166" s="244"/>
      <c r="B166" s="175"/>
      <c r="C166" s="175"/>
      <c r="D166" s="345">
        <v>0.09</v>
      </c>
      <c r="E166" s="346" t="s">
        <v>688</v>
      </c>
      <c r="F166" s="273">
        <v>0.09</v>
      </c>
      <c r="G166" s="346" t="s">
        <v>688</v>
      </c>
      <c r="H166" s="345">
        <v>5.46</v>
      </c>
      <c r="I166" s="346" t="s">
        <v>688</v>
      </c>
      <c r="J166" s="276">
        <v>2</v>
      </c>
      <c r="K166" s="278" t="s">
        <v>689</v>
      </c>
      <c r="L166" s="348">
        <f t="shared" si="3"/>
        <v>8.8499999999999995E-2</v>
      </c>
      <c r="M166" s="358" t="s">
        <v>865</v>
      </c>
      <c r="N166" s="179"/>
      <c r="O166" s="316"/>
      <c r="P166" s="316"/>
      <c r="Q166" s="316"/>
      <c r="R166" s="178"/>
    </row>
    <row r="167" spans="1:18" ht="24" customHeight="1">
      <c r="A167" s="244"/>
      <c r="B167" s="175"/>
      <c r="C167" s="175"/>
      <c r="D167" s="345">
        <v>0.09</v>
      </c>
      <c r="E167" s="346" t="s">
        <v>688</v>
      </c>
      <c r="F167" s="273">
        <v>0.09</v>
      </c>
      <c r="G167" s="346" t="s">
        <v>688</v>
      </c>
      <c r="H167" s="345">
        <v>2.73</v>
      </c>
      <c r="I167" s="346" t="s">
        <v>688</v>
      </c>
      <c r="J167" s="276">
        <v>2</v>
      </c>
      <c r="K167" s="278" t="s">
        <v>689</v>
      </c>
      <c r="L167" s="348">
        <f t="shared" si="3"/>
        <v>4.4200000000000003E-2</v>
      </c>
      <c r="M167" s="358" t="s">
        <v>865</v>
      </c>
      <c r="N167" s="179"/>
      <c r="O167" s="316"/>
      <c r="P167" s="316"/>
      <c r="Q167" s="316"/>
      <c r="R167" s="178"/>
    </row>
    <row r="168" spans="1:18" ht="24" customHeight="1">
      <c r="A168" s="244"/>
      <c r="B168" s="175"/>
      <c r="C168" s="175" t="s">
        <v>866</v>
      </c>
      <c r="D168" s="345">
        <v>4.4999999999999998E-2</v>
      </c>
      <c r="E168" s="346" t="s">
        <v>688</v>
      </c>
      <c r="F168" s="273">
        <v>0.09</v>
      </c>
      <c r="G168" s="346" t="s">
        <v>688</v>
      </c>
      <c r="H168" s="345">
        <v>5.46</v>
      </c>
      <c r="I168" s="346" t="s">
        <v>688</v>
      </c>
      <c r="J168" s="276">
        <v>19</v>
      </c>
      <c r="K168" s="278" t="s">
        <v>689</v>
      </c>
      <c r="L168" s="348">
        <f t="shared" si="3"/>
        <v>0.42009999999999997</v>
      </c>
      <c r="M168" s="358" t="s">
        <v>865</v>
      </c>
      <c r="N168" s="179"/>
      <c r="O168" s="316"/>
      <c r="P168" s="316"/>
      <c r="Q168" s="316"/>
      <c r="R168" s="178"/>
    </row>
    <row r="169" spans="1:18" ht="24" customHeight="1">
      <c r="A169" s="244"/>
      <c r="B169" s="175"/>
      <c r="C169" s="175"/>
      <c r="D169" s="345">
        <v>4.4999999999999998E-2</v>
      </c>
      <c r="E169" s="346" t="s">
        <v>688</v>
      </c>
      <c r="F169" s="273">
        <v>0.09</v>
      </c>
      <c r="G169" s="346" t="s">
        <v>688</v>
      </c>
      <c r="H169" s="345">
        <v>1.82</v>
      </c>
      <c r="I169" s="346" t="s">
        <v>688</v>
      </c>
      <c r="J169" s="276">
        <v>7</v>
      </c>
      <c r="K169" s="278" t="s">
        <v>689</v>
      </c>
      <c r="L169" s="348">
        <f t="shared" si="3"/>
        <v>5.16E-2</v>
      </c>
      <c r="M169" s="358" t="s">
        <v>865</v>
      </c>
      <c r="N169" s="179"/>
      <c r="O169" s="316"/>
      <c r="P169" s="316"/>
      <c r="Q169" s="316"/>
      <c r="R169" s="178"/>
    </row>
    <row r="170" spans="1:18" ht="24" customHeight="1">
      <c r="A170" s="244"/>
      <c r="B170" s="175"/>
      <c r="C170" s="175" t="s">
        <v>867</v>
      </c>
      <c r="D170" s="345">
        <v>4.4999999999999998E-2</v>
      </c>
      <c r="E170" s="346" t="s">
        <v>688</v>
      </c>
      <c r="F170" s="273">
        <v>0.09</v>
      </c>
      <c r="G170" s="346" t="s">
        <v>688</v>
      </c>
      <c r="H170" s="345">
        <v>5.75</v>
      </c>
      <c r="I170" s="346" t="s">
        <v>688</v>
      </c>
      <c r="J170" s="276">
        <v>19</v>
      </c>
      <c r="K170" s="278" t="s">
        <v>689</v>
      </c>
      <c r="L170" s="348">
        <f t="shared" si="3"/>
        <v>0.4425</v>
      </c>
      <c r="M170" s="358"/>
      <c r="N170" s="179"/>
      <c r="O170" s="316"/>
      <c r="P170" s="316"/>
      <c r="Q170" s="316"/>
      <c r="R170" s="178"/>
    </row>
    <row r="171" spans="1:18" ht="24" customHeight="1">
      <c r="A171" s="244"/>
      <c r="B171" s="175"/>
      <c r="C171" s="175"/>
      <c r="D171" s="345">
        <v>4.4999999999999998E-2</v>
      </c>
      <c r="E171" s="346" t="s">
        <v>688</v>
      </c>
      <c r="F171" s="273">
        <v>0.09</v>
      </c>
      <c r="G171" s="346" t="s">
        <v>688</v>
      </c>
      <c r="H171" s="345">
        <v>1.92</v>
      </c>
      <c r="I171" s="346" t="s">
        <v>688</v>
      </c>
      <c r="J171" s="276">
        <v>7</v>
      </c>
      <c r="K171" s="278" t="s">
        <v>689</v>
      </c>
      <c r="L171" s="348">
        <f t="shared" si="3"/>
        <v>5.4399999999999997E-2</v>
      </c>
      <c r="M171" s="358" t="s">
        <v>865</v>
      </c>
      <c r="N171" s="179"/>
      <c r="O171" s="316"/>
      <c r="P171" s="316"/>
      <c r="Q171" s="316"/>
      <c r="R171" s="178"/>
    </row>
    <row r="172" spans="1:18" ht="24" customHeight="1">
      <c r="A172" s="244"/>
      <c r="B172" s="175"/>
      <c r="C172" s="175" t="s">
        <v>868</v>
      </c>
      <c r="D172" s="345">
        <v>4.4999999999999998E-2</v>
      </c>
      <c r="E172" s="346" t="s">
        <v>688</v>
      </c>
      <c r="F172" s="273">
        <v>0.09</v>
      </c>
      <c r="G172" s="346" t="s">
        <v>688</v>
      </c>
      <c r="H172" s="345">
        <v>1.22</v>
      </c>
      <c r="I172" s="346" t="s">
        <v>688</v>
      </c>
      <c r="J172" s="276">
        <v>38</v>
      </c>
      <c r="K172" s="278" t="s">
        <v>689</v>
      </c>
      <c r="L172" s="348">
        <f t="shared" si="3"/>
        <v>0.18779999999999999</v>
      </c>
      <c r="M172" s="358"/>
      <c r="N172" s="179"/>
      <c r="O172" s="316"/>
      <c r="P172" s="316"/>
      <c r="Q172" s="316"/>
      <c r="R172" s="178"/>
    </row>
    <row r="173" spans="1:18" ht="24" customHeight="1">
      <c r="A173" s="244"/>
      <c r="B173" s="175"/>
      <c r="C173" s="175"/>
      <c r="D173" s="345">
        <v>4.4999999999999998E-2</v>
      </c>
      <c r="E173" s="346" t="s">
        <v>688</v>
      </c>
      <c r="F173" s="273">
        <v>0.09</v>
      </c>
      <c r="G173" s="346" t="s">
        <v>688</v>
      </c>
      <c r="H173" s="345">
        <v>0.53</v>
      </c>
      <c r="I173" s="346" t="s">
        <v>688</v>
      </c>
      <c r="J173" s="276">
        <v>14</v>
      </c>
      <c r="K173" s="278" t="s">
        <v>689</v>
      </c>
      <c r="L173" s="348">
        <f t="shared" si="3"/>
        <v>3.0099999999999998E-2</v>
      </c>
      <c r="M173" s="358" t="s">
        <v>865</v>
      </c>
      <c r="N173" s="179"/>
      <c r="O173" s="316"/>
      <c r="P173" s="316"/>
      <c r="Q173" s="316"/>
      <c r="R173" s="178"/>
    </row>
    <row r="174" spans="1:18" ht="24" customHeight="1">
      <c r="A174" s="244"/>
      <c r="B174" s="175"/>
      <c r="C174" s="175" t="s">
        <v>869</v>
      </c>
      <c r="D174" s="345">
        <v>4.4999999999999998E-2</v>
      </c>
      <c r="E174" s="346" t="s">
        <v>688</v>
      </c>
      <c r="F174" s="273">
        <v>0.09</v>
      </c>
      <c r="G174" s="346" t="s">
        <v>688</v>
      </c>
      <c r="H174" s="345">
        <v>0.77</v>
      </c>
      <c r="I174" s="346" t="s">
        <v>688</v>
      </c>
      <c r="J174" s="276">
        <v>38</v>
      </c>
      <c r="K174" s="278" t="s">
        <v>689</v>
      </c>
      <c r="L174" s="348">
        <f t="shared" si="3"/>
        <v>0.11849999999999999</v>
      </c>
      <c r="M174" s="358" t="s">
        <v>865</v>
      </c>
      <c r="N174" s="179"/>
      <c r="O174" s="316"/>
      <c r="P174" s="316"/>
      <c r="Q174" s="316"/>
      <c r="R174" s="178"/>
    </row>
    <row r="175" spans="1:18" ht="24" customHeight="1">
      <c r="A175" s="244"/>
      <c r="B175" s="175"/>
      <c r="C175" s="175" t="s">
        <v>870</v>
      </c>
      <c r="D175" s="345">
        <v>1.2E-2</v>
      </c>
      <c r="E175" s="346" t="s">
        <v>688</v>
      </c>
      <c r="F175" s="273">
        <v>0.2</v>
      </c>
      <c r="G175" s="346" t="s">
        <v>688</v>
      </c>
      <c r="H175" s="345">
        <v>0.36</v>
      </c>
      <c r="I175" s="346" t="s">
        <v>688</v>
      </c>
      <c r="J175" s="276">
        <v>38</v>
      </c>
      <c r="K175" s="278" t="s">
        <v>689</v>
      </c>
      <c r="L175" s="348">
        <f t="shared" si="3"/>
        <v>3.2800000000000003E-2</v>
      </c>
      <c r="M175" s="358" t="s">
        <v>865</v>
      </c>
      <c r="N175" s="179"/>
      <c r="O175" s="316"/>
      <c r="P175" s="316"/>
      <c r="Q175" s="316"/>
      <c r="R175" s="178"/>
    </row>
    <row r="176" spans="1:18" ht="24" customHeight="1">
      <c r="A176" s="244"/>
      <c r="B176" s="175"/>
      <c r="C176" s="175" t="s">
        <v>871</v>
      </c>
      <c r="D176" s="345">
        <v>1.2E-2</v>
      </c>
      <c r="E176" s="346" t="s">
        <v>688</v>
      </c>
      <c r="F176" s="273">
        <v>2.875</v>
      </c>
      <c r="G176" s="346" t="s">
        <v>688</v>
      </c>
      <c r="H176" s="345">
        <v>10</v>
      </c>
      <c r="I176" s="346" t="s">
        <v>688</v>
      </c>
      <c r="J176" s="276">
        <v>2</v>
      </c>
      <c r="K176" s="278" t="s">
        <v>689</v>
      </c>
      <c r="L176" s="348">
        <f t="shared" si="3"/>
        <v>0.69</v>
      </c>
      <c r="M176" s="358" t="s">
        <v>865</v>
      </c>
      <c r="N176" s="179"/>
      <c r="O176" s="316"/>
      <c r="P176" s="316"/>
      <c r="Q176" s="316"/>
      <c r="R176" s="178"/>
    </row>
    <row r="177" spans="1:18" ht="24" customHeight="1">
      <c r="A177" s="244"/>
      <c r="B177" s="175"/>
      <c r="C177" s="175"/>
      <c r="D177" s="345">
        <v>1.2E-2</v>
      </c>
      <c r="E177" s="346" t="s">
        <v>688</v>
      </c>
      <c r="F177" s="273">
        <v>0.96</v>
      </c>
      <c r="G177" s="346" t="s">
        <v>688</v>
      </c>
      <c r="H177" s="345">
        <v>3.18</v>
      </c>
      <c r="I177" s="346" t="s">
        <v>688</v>
      </c>
      <c r="J177" s="276">
        <v>2</v>
      </c>
      <c r="K177" s="278" t="s">
        <v>689</v>
      </c>
      <c r="L177" s="348">
        <f>ROUND(D177*F177*H177*J177,4)</f>
        <v>7.3300000000000004E-2</v>
      </c>
      <c r="M177" s="358" t="s">
        <v>865</v>
      </c>
      <c r="N177" s="179"/>
      <c r="O177" s="316"/>
      <c r="P177" s="316"/>
      <c r="Q177" s="316"/>
      <c r="R177" s="178"/>
    </row>
    <row r="178" spans="1:18" ht="24" customHeight="1">
      <c r="A178" s="244" t="s">
        <v>864</v>
      </c>
      <c r="B178" s="175" t="s">
        <v>872</v>
      </c>
      <c r="C178" s="175"/>
      <c r="D178" s="345">
        <v>0.09</v>
      </c>
      <c r="E178" s="346" t="s">
        <v>873</v>
      </c>
      <c r="F178" s="273">
        <v>0.09</v>
      </c>
      <c r="G178" s="346" t="s">
        <v>873</v>
      </c>
      <c r="H178" s="345">
        <v>10</v>
      </c>
      <c r="I178" s="346" t="s">
        <v>873</v>
      </c>
      <c r="J178" s="276">
        <v>8</v>
      </c>
      <c r="K178" s="278" t="s">
        <v>874</v>
      </c>
      <c r="L178" s="348">
        <f t="shared" si="3"/>
        <v>0.64800000000000002</v>
      </c>
      <c r="M178" s="358" t="s">
        <v>875</v>
      </c>
      <c r="N178" s="179"/>
      <c r="O178" s="316"/>
      <c r="P178" s="316"/>
      <c r="Q178" s="316"/>
      <c r="R178" s="178"/>
    </row>
    <row r="179" spans="1:18" ht="24" customHeight="1">
      <c r="A179" s="244"/>
      <c r="B179" s="175"/>
      <c r="C179" s="175"/>
      <c r="D179" s="345">
        <v>0.09</v>
      </c>
      <c r="E179" s="346" t="s">
        <v>873</v>
      </c>
      <c r="F179" s="273">
        <v>0.09</v>
      </c>
      <c r="G179" s="346" t="s">
        <v>873</v>
      </c>
      <c r="H179" s="345">
        <v>3.18</v>
      </c>
      <c r="I179" s="346" t="s">
        <v>873</v>
      </c>
      <c r="J179" s="276">
        <v>4</v>
      </c>
      <c r="K179" s="278" t="s">
        <v>874</v>
      </c>
      <c r="L179" s="348">
        <f t="shared" si="3"/>
        <v>0.10299999999999999</v>
      </c>
      <c r="M179" s="358" t="s">
        <v>875</v>
      </c>
      <c r="N179" s="179"/>
      <c r="O179" s="316"/>
      <c r="P179" s="316"/>
      <c r="Q179" s="316"/>
      <c r="R179" s="178"/>
    </row>
    <row r="180" spans="1:18" ht="24" customHeight="1">
      <c r="A180" s="244"/>
      <c r="B180" s="175" t="s">
        <v>876</v>
      </c>
      <c r="C180" s="175"/>
      <c r="D180" s="345">
        <v>4.4999999999999998E-2</v>
      </c>
      <c r="E180" s="346" t="s">
        <v>765</v>
      </c>
      <c r="F180" s="273">
        <v>4.4999999999999998E-2</v>
      </c>
      <c r="G180" s="346" t="s">
        <v>765</v>
      </c>
      <c r="H180" s="345">
        <v>3.51</v>
      </c>
      <c r="I180" s="346" t="s">
        <v>765</v>
      </c>
      <c r="J180" s="276">
        <v>23</v>
      </c>
      <c r="K180" s="278" t="s">
        <v>766</v>
      </c>
      <c r="L180" s="348">
        <f t="shared" si="3"/>
        <v>0.16350000000000001</v>
      </c>
      <c r="M180" s="358" t="s">
        <v>837</v>
      </c>
      <c r="N180" s="180"/>
      <c r="O180" s="181"/>
      <c r="P180" s="181"/>
      <c r="Q180" s="181"/>
      <c r="R180" s="182"/>
    </row>
    <row r="181" spans="1:18" ht="24" customHeight="1">
      <c r="A181" s="244"/>
      <c r="B181" s="175" t="s">
        <v>876</v>
      </c>
      <c r="C181" s="175"/>
      <c r="D181" s="345">
        <v>4.4999999999999998E-2</v>
      </c>
      <c r="E181" s="346" t="s">
        <v>765</v>
      </c>
      <c r="F181" s="273">
        <v>4.4999999999999998E-2</v>
      </c>
      <c r="G181" s="346" t="s">
        <v>765</v>
      </c>
      <c r="H181" s="345">
        <v>1.59</v>
      </c>
      <c r="I181" s="346" t="s">
        <v>765</v>
      </c>
      <c r="J181" s="276">
        <v>8</v>
      </c>
      <c r="K181" s="278" t="s">
        <v>766</v>
      </c>
      <c r="L181" s="348">
        <f t="shared" si="3"/>
        <v>2.58E-2</v>
      </c>
      <c r="M181" s="358" t="s">
        <v>837</v>
      </c>
      <c r="N181" s="431"/>
      <c r="O181" s="419"/>
      <c r="P181" s="419"/>
      <c r="Q181" s="419"/>
      <c r="R181" s="420"/>
    </row>
    <row r="182" spans="1:18" ht="24" customHeight="1">
      <c r="A182" s="244"/>
      <c r="B182" s="175" t="s">
        <v>877</v>
      </c>
      <c r="C182" s="175" t="s">
        <v>878</v>
      </c>
      <c r="D182" s="345">
        <v>1.2E-2</v>
      </c>
      <c r="E182" s="346" t="s">
        <v>765</v>
      </c>
      <c r="F182" s="273">
        <v>3.51</v>
      </c>
      <c r="G182" s="346" t="s">
        <v>765</v>
      </c>
      <c r="H182" s="345">
        <v>10</v>
      </c>
      <c r="I182" s="346" t="s">
        <v>765</v>
      </c>
      <c r="J182" s="276">
        <v>2</v>
      </c>
      <c r="K182" s="278" t="s">
        <v>766</v>
      </c>
      <c r="L182" s="348">
        <f t="shared" si="3"/>
        <v>0.84240000000000004</v>
      </c>
      <c r="M182" s="358" t="s">
        <v>837</v>
      </c>
      <c r="N182" s="179"/>
      <c r="O182" s="693"/>
      <c r="P182" s="693"/>
      <c r="Q182" s="693"/>
      <c r="R182" s="178"/>
    </row>
    <row r="183" spans="1:18" ht="24" customHeight="1">
      <c r="A183" s="244"/>
      <c r="B183" s="175"/>
      <c r="C183" s="175"/>
      <c r="D183" s="345">
        <v>1.2E-2</v>
      </c>
      <c r="E183" s="346" t="s">
        <v>765</v>
      </c>
      <c r="F183" s="273">
        <v>1.59</v>
      </c>
      <c r="G183" s="346" t="s">
        <v>765</v>
      </c>
      <c r="H183" s="345">
        <v>3.18</v>
      </c>
      <c r="I183" s="346" t="s">
        <v>765</v>
      </c>
      <c r="J183" s="276">
        <v>2</v>
      </c>
      <c r="K183" s="278" t="s">
        <v>766</v>
      </c>
      <c r="L183" s="348">
        <f t="shared" si="3"/>
        <v>0.12130000000000001</v>
      </c>
      <c r="M183" s="358" t="s">
        <v>837</v>
      </c>
      <c r="N183" s="179"/>
      <c r="O183" s="693"/>
      <c r="P183" s="693"/>
      <c r="Q183" s="693"/>
      <c r="R183" s="178"/>
    </row>
    <row r="184" spans="1:18" ht="24" customHeight="1">
      <c r="A184" s="244"/>
      <c r="B184" s="175" t="s">
        <v>127</v>
      </c>
      <c r="C184" s="175"/>
      <c r="D184" s="345">
        <v>2.4E-2</v>
      </c>
      <c r="E184" s="346" t="s">
        <v>765</v>
      </c>
      <c r="F184" s="273">
        <v>1.4999999999999999E-2</v>
      </c>
      <c r="G184" s="346" t="s">
        <v>765</v>
      </c>
      <c r="H184" s="345">
        <v>10</v>
      </c>
      <c r="I184" s="346" t="s">
        <v>765</v>
      </c>
      <c r="J184" s="276">
        <v>34</v>
      </c>
      <c r="K184" s="278" t="s">
        <v>766</v>
      </c>
      <c r="L184" s="348">
        <f t="shared" si="3"/>
        <v>0.12239999999999999</v>
      </c>
      <c r="M184" s="358" t="s">
        <v>837</v>
      </c>
      <c r="N184" s="179"/>
      <c r="O184" s="693"/>
      <c r="P184" s="693"/>
      <c r="Q184" s="693"/>
      <c r="R184" s="178"/>
    </row>
    <row r="185" spans="1:18" ht="24" customHeight="1">
      <c r="A185" s="244"/>
      <c r="B185" s="175"/>
      <c r="C185" s="175"/>
      <c r="D185" s="345">
        <v>2.4E-2</v>
      </c>
      <c r="E185" s="346" t="s">
        <v>765</v>
      </c>
      <c r="F185" s="273">
        <v>1.4999999999999999E-2</v>
      </c>
      <c r="G185" s="346" t="s">
        <v>765</v>
      </c>
      <c r="H185" s="345">
        <v>3.18</v>
      </c>
      <c r="I185" s="346" t="s">
        <v>765</v>
      </c>
      <c r="J185" s="276">
        <v>16</v>
      </c>
      <c r="K185" s="278" t="s">
        <v>766</v>
      </c>
      <c r="L185" s="348">
        <f t="shared" si="3"/>
        <v>1.83E-2</v>
      </c>
      <c r="M185" s="358" t="s">
        <v>837</v>
      </c>
      <c r="N185" s="179"/>
      <c r="O185" s="693"/>
      <c r="P185" s="693"/>
      <c r="Q185" s="693"/>
      <c r="R185" s="178"/>
    </row>
    <row r="186" spans="1:18" ht="24" customHeight="1">
      <c r="A186" s="244"/>
      <c r="B186" s="175" t="s">
        <v>128</v>
      </c>
      <c r="C186" s="175"/>
      <c r="D186" s="345">
        <v>0.03</v>
      </c>
      <c r="E186" s="346" t="s">
        <v>691</v>
      </c>
      <c r="F186" s="273">
        <v>0.18</v>
      </c>
      <c r="G186" s="346" t="s">
        <v>691</v>
      </c>
      <c r="H186" s="345">
        <v>3.51</v>
      </c>
      <c r="I186" s="346" t="s">
        <v>691</v>
      </c>
      <c r="J186" s="276">
        <v>4</v>
      </c>
      <c r="K186" s="278" t="s">
        <v>692</v>
      </c>
      <c r="L186" s="348">
        <f t="shared" si="3"/>
        <v>7.5800000000000006E-2</v>
      </c>
      <c r="M186" s="358" t="s">
        <v>854</v>
      </c>
      <c r="N186" s="179"/>
      <c r="O186" s="693"/>
      <c r="P186" s="693"/>
      <c r="Q186" s="693"/>
      <c r="R186" s="178"/>
    </row>
    <row r="187" spans="1:18" ht="24" customHeight="1">
      <c r="A187" s="244"/>
      <c r="B187" s="175" t="s">
        <v>879</v>
      </c>
      <c r="C187" s="175"/>
      <c r="D187" s="345">
        <v>0.03</v>
      </c>
      <c r="E187" s="346" t="s">
        <v>691</v>
      </c>
      <c r="F187" s="273">
        <v>0.18</v>
      </c>
      <c r="G187" s="346" t="s">
        <v>691</v>
      </c>
      <c r="H187" s="345">
        <v>10</v>
      </c>
      <c r="I187" s="346" t="s">
        <v>691</v>
      </c>
      <c r="J187" s="276">
        <v>2</v>
      </c>
      <c r="K187" s="278" t="s">
        <v>692</v>
      </c>
      <c r="L187" s="348">
        <f t="shared" si="3"/>
        <v>0.108</v>
      </c>
      <c r="M187" s="358" t="s">
        <v>854</v>
      </c>
      <c r="N187" s="179"/>
      <c r="O187" s="693"/>
      <c r="P187" s="693"/>
      <c r="Q187" s="693"/>
      <c r="R187" s="178"/>
    </row>
    <row r="188" spans="1:18" ht="24" customHeight="1">
      <c r="A188" s="244"/>
      <c r="B188" s="175"/>
      <c r="C188" s="175"/>
      <c r="D188" s="345">
        <v>0.03</v>
      </c>
      <c r="E188" s="346" t="s">
        <v>691</v>
      </c>
      <c r="F188" s="273">
        <v>0.18</v>
      </c>
      <c r="G188" s="346" t="s">
        <v>691</v>
      </c>
      <c r="H188" s="345">
        <v>3.18</v>
      </c>
      <c r="I188" s="346" t="s">
        <v>691</v>
      </c>
      <c r="J188" s="276">
        <v>2</v>
      </c>
      <c r="K188" s="278" t="s">
        <v>692</v>
      </c>
      <c r="L188" s="348">
        <f t="shared" si="3"/>
        <v>3.4299999999999997E-2</v>
      </c>
      <c r="M188" s="358" t="s">
        <v>854</v>
      </c>
      <c r="N188" s="179"/>
      <c r="O188" s="693"/>
      <c r="P188" s="693"/>
      <c r="Q188" s="693"/>
      <c r="R188" s="178"/>
    </row>
    <row r="189" spans="1:18" ht="24" customHeight="1">
      <c r="A189" s="244" t="s">
        <v>880</v>
      </c>
      <c r="B189" s="175" t="s">
        <v>687</v>
      </c>
      <c r="C189" s="175"/>
      <c r="D189" s="345">
        <v>0.105</v>
      </c>
      <c r="E189" s="346" t="s">
        <v>688</v>
      </c>
      <c r="F189" s="273">
        <v>0.15</v>
      </c>
      <c r="G189" s="346" t="s">
        <v>688</v>
      </c>
      <c r="H189" s="345">
        <v>6.46</v>
      </c>
      <c r="I189" s="346" t="s">
        <v>688</v>
      </c>
      <c r="J189" s="276">
        <v>1</v>
      </c>
      <c r="K189" s="278" t="s">
        <v>689</v>
      </c>
      <c r="L189" s="348">
        <f t="shared" si="3"/>
        <v>0.1017</v>
      </c>
      <c r="M189" s="358" t="s">
        <v>865</v>
      </c>
      <c r="N189" s="179"/>
      <c r="O189" s="693"/>
      <c r="P189" s="693"/>
      <c r="Q189" s="693"/>
      <c r="R189" s="178"/>
    </row>
    <row r="190" spans="1:18" ht="24" customHeight="1">
      <c r="A190" s="244"/>
      <c r="B190" s="175" t="s">
        <v>876</v>
      </c>
      <c r="C190" s="175"/>
      <c r="D190" s="345">
        <v>0.03</v>
      </c>
      <c r="E190" s="346" t="s">
        <v>765</v>
      </c>
      <c r="F190" s="273">
        <v>0.09</v>
      </c>
      <c r="G190" s="346" t="s">
        <v>765</v>
      </c>
      <c r="H190" s="345">
        <v>1.44</v>
      </c>
      <c r="I190" s="346" t="s">
        <v>765</v>
      </c>
      <c r="J190" s="276">
        <v>16</v>
      </c>
      <c r="K190" s="278" t="s">
        <v>766</v>
      </c>
      <c r="L190" s="348">
        <f t="shared" si="3"/>
        <v>6.2199999999999998E-2</v>
      </c>
      <c r="M190" s="358" t="s">
        <v>837</v>
      </c>
      <c r="N190" s="179"/>
      <c r="O190" s="693"/>
      <c r="P190" s="693"/>
      <c r="Q190" s="693"/>
      <c r="R190" s="178"/>
    </row>
    <row r="191" spans="1:18" ht="24" customHeight="1">
      <c r="A191" s="244"/>
      <c r="B191" s="175" t="s">
        <v>881</v>
      </c>
      <c r="C191" s="175"/>
      <c r="D191" s="345">
        <v>2.1000000000000001E-2</v>
      </c>
      <c r="E191" s="346" t="s">
        <v>765</v>
      </c>
      <c r="F191" s="273">
        <v>0.06</v>
      </c>
      <c r="G191" s="346" t="s">
        <v>765</v>
      </c>
      <c r="H191" s="345">
        <v>6.46</v>
      </c>
      <c r="I191" s="346" t="s">
        <v>765</v>
      </c>
      <c r="J191" s="276">
        <v>3</v>
      </c>
      <c r="K191" s="278" t="s">
        <v>766</v>
      </c>
      <c r="L191" s="348">
        <f t="shared" si="3"/>
        <v>2.4400000000000002E-2</v>
      </c>
      <c r="M191" s="358" t="s">
        <v>837</v>
      </c>
      <c r="N191" s="179"/>
      <c r="O191" s="693"/>
      <c r="P191" s="693"/>
      <c r="Q191" s="693"/>
      <c r="R191" s="178"/>
    </row>
    <row r="192" spans="1:18" ht="24" customHeight="1">
      <c r="A192" s="244"/>
      <c r="B192" s="175" t="s">
        <v>128</v>
      </c>
      <c r="C192" s="175"/>
      <c r="D192" s="345">
        <v>0.03</v>
      </c>
      <c r="E192" s="346" t="s">
        <v>691</v>
      </c>
      <c r="F192" s="273">
        <v>0.15</v>
      </c>
      <c r="G192" s="346" t="s">
        <v>691</v>
      </c>
      <c r="H192" s="345">
        <v>1.44</v>
      </c>
      <c r="I192" s="346" t="s">
        <v>691</v>
      </c>
      <c r="J192" s="276">
        <v>2</v>
      </c>
      <c r="K192" s="278" t="s">
        <v>692</v>
      </c>
      <c r="L192" s="348">
        <f>ROUND(D192*F192*H192*J192,4)</f>
        <v>1.2999999999999999E-2</v>
      </c>
      <c r="M192" s="358" t="s">
        <v>854</v>
      </c>
      <c r="N192" s="179"/>
      <c r="O192" s="693"/>
      <c r="P192" s="693"/>
      <c r="Q192" s="693"/>
      <c r="R192" s="178"/>
    </row>
    <row r="193" spans="1:18" ht="24" customHeight="1">
      <c r="A193" s="244"/>
      <c r="B193" s="175"/>
      <c r="C193" s="175"/>
      <c r="D193" s="345"/>
      <c r="E193" s="346"/>
      <c r="F193" s="273"/>
      <c r="G193" s="346"/>
      <c r="H193" s="345"/>
      <c r="I193" s="346"/>
      <c r="J193" s="276"/>
      <c r="K193" s="278"/>
      <c r="L193" s="348"/>
      <c r="M193" s="358"/>
      <c r="N193" s="179"/>
      <c r="O193" s="693"/>
      <c r="P193" s="693"/>
      <c r="Q193" s="693"/>
      <c r="R193" s="178"/>
    </row>
    <row r="194" spans="1:18" ht="24" customHeight="1">
      <c r="A194" s="244" t="s">
        <v>346</v>
      </c>
      <c r="B194" s="175" t="s">
        <v>882</v>
      </c>
      <c r="C194" s="175" t="s">
        <v>797</v>
      </c>
      <c r="D194" s="345">
        <f>L81</f>
        <v>26.69</v>
      </c>
      <c r="E194" s="185" t="s">
        <v>451</v>
      </c>
      <c r="F194" s="273">
        <f>L95+L109+L110+L111</f>
        <v>10.149999999999999</v>
      </c>
      <c r="G194" s="346"/>
      <c r="H194" s="345"/>
      <c r="I194" s="185" t="s">
        <v>453</v>
      </c>
      <c r="J194" s="274">
        <f>D194-F194-H194</f>
        <v>16.540000000000003</v>
      </c>
      <c r="K194" s="188"/>
      <c r="L194" s="348"/>
      <c r="M194" s="363" t="s">
        <v>378</v>
      </c>
      <c r="N194" s="179"/>
      <c r="O194" s="693"/>
      <c r="P194" s="693"/>
      <c r="Q194" s="693"/>
      <c r="R194" s="178"/>
    </row>
    <row r="195" spans="1:18" ht="24" customHeight="1">
      <c r="A195" s="244"/>
      <c r="B195" s="175"/>
      <c r="C195" s="175" t="s">
        <v>798</v>
      </c>
      <c r="D195" s="345">
        <f>L82</f>
        <v>30.1</v>
      </c>
      <c r="E195" s="185" t="s">
        <v>451</v>
      </c>
      <c r="F195" s="273">
        <f>L96+L111+L112</f>
        <v>11.469999999999999</v>
      </c>
      <c r="G195" s="346"/>
      <c r="H195" s="345"/>
      <c r="I195" s="185" t="s">
        <v>453</v>
      </c>
      <c r="J195" s="274">
        <f>D195-F195-H195</f>
        <v>18.630000000000003</v>
      </c>
      <c r="K195" s="188"/>
      <c r="L195" s="348"/>
      <c r="M195" s="363" t="s">
        <v>378</v>
      </c>
      <c r="N195" s="179"/>
      <c r="O195" s="693"/>
      <c r="P195" s="693"/>
      <c r="Q195" s="693"/>
      <c r="R195" s="178"/>
    </row>
    <row r="196" spans="1:18" ht="24" customHeight="1">
      <c r="A196" s="244"/>
      <c r="B196" s="175"/>
      <c r="C196" s="175" t="s">
        <v>807</v>
      </c>
      <c r="D196" s="345">
        <f>L86</f>
        <v>15.93</v>
      </c>
      <c r="E196" s="185" t="s">
        <v>451</v>
      </c>
      <c r="F196" s="273">
        <f>L103+L100</f>
        <v>3.9799999999999995</v>
      </c>
      <c r="G196" s="185" t="s">
        <v>451</v>
      </c>
      <c r="H196" s="345">
        <f>ROUND(D86*0.83,2)</f>
        <v>5.29</v>
      </c>
      <c r="I196" s="185" t="s">
        <v>453</v>
      </c>
      <c r="J196" s="274">
        <f>D196-F196-H196</f>
        <v>6.6599999999999993</v>
      </c>
      <c r="K196" s="188"/>
      <c r="L196" s="348"/>
      <c r="M196" s="363" t="s">
        <v>378</v>
      </c>
      <c r="N196" s="179"/>
      <c r="O196" s="693"/>
      <c r="P196" s="693"/>
      <c r="Q196" s="693"/>
      <c r="R196" s="178"/>
    </row>
    <row r="197" spans="1:18" ht="24" customHeight="1">
      <c r="A197" s="244"/>
      <c r="B197" s="175"/>
      <c r="C197" s="175" t="s">
        <v>852</v>
      </c>
      <c r="D197" s="345">
        <f>L87</f>
        <v>19.66</v>
      </c>
      <c r="E197" s="185" t="s">
        <v>451</v>
      </c>
      <c r="F197" s="273">
        <f>L105+L116+L116</f>
        <v>3.9799999999999995</v>
      </c>
      <c r="G197" s="346"/>
      <c r="H197" s="345"/>
      <c r="I197" s="185" t="s">
        <v>453</v>
      </c>
      <c r="J197" s="274">
        <f>D197-F197-H197</f>
        <v>15.68</v>
      </c>
      <c r="K197" s="188"/>
      <c r="L197" s="348"/>
      <c r="M197" s="363" t="s">
        <v>378</v>
      </c>
      <c r="N197" s="179"/>
      <c r="O197" s="693"/>
      <c r="P197" s="693"/>
      <c r="Q197" s="693"/>
      <c r="R197" s="178"/>
    </row>
    <row r="198" spans="1:18" ht="24" customHeight="1">
      <c r="A198" s="244"/>
      <c r="B198" s="175"/>
      <c r="C198" s="175" t="s">
        <v>809</v>
      </c>
      <c r="D198" s="345">
        <f>L88</f>
        <v>33.630000000000003</v>
      </c>
      <c r="E198" s="185" t="s">
        <v>451</v>
      </c>
      <c r="F198" s="273">
        <f>L110*6</f>
        <v>9.84</v>
      </c>
      <c r="G198" s="346"/>
      <c r="H198" s="345"/>
      <c r="I198" s="185" t="s">
        <v>453</v>
      </c>
      <c r="J198" s="274">
        <f>D198-F198-H198</f>
        <v>23.790000000000003</v>
      </c>
      <c r="K198" s="188"/>
      <c r="L198" s="348"/>
      <c r="M198" s="363" t="s">
        <v>378</v>
      </c>
      <c r="N198" s="179"/>
      <c r="O198" s="693"/>
      <c r="P198" s="693"/>
      <c r="Q198" s="693"/>
      <c r="R198" s="178"/>
    </row>
    <row r="199" spans="1:18" ht="24" customHeight="1">
      <c r="A199" s="244"/>
      <c r="B199" s="175"/>
      <c r="C199" s="175"/>
      <c r="D199" s="345"/>
      <c r="E199" s="346"/>
      <c r="F199" s="273"/>
      <c r="G199" s="346"/>
      <c r="H199" s="345"/>
      <c r="I199" s="346"/>
      <c r="J199" s="274">
        <f>SUM(J194:J198)</f>
        <v>81.3</v>
      </c>
      <c r="K199" s="278"/>
      <c r="L199" s="348"/>
      <c r="M199" s="358"/>
      <c r="N199" s="179"/>
      <c r="O199" s="693"/>
      <c r="P199" s="693"/>
      <c r="Q199" s="693"/>
      <c r="R199" s="178"/>
    </row>
    <row r="200" spans="1:18" ht="24" customHeight="1">
      <c r="A200" s="244"/>
      <c r="B200" s="175"/>
      <c r="C200" s="175"/>
      <c r="D200" s="345">
        <f>J199</f>
        <v>81.3</v>
      </c>
      <c r="E200" s="346" t="s">
        <v>883</v>
      </c>
      <c r="F200" s="273">
        <v>8.9999999999999993E-3</v>
      </c>
      <c r="G200" s="346"/>
      <c r="H200" s="345"/>
      <c r="I200" s="346"/>
      <c r="J200" s="276"/>
      <c r="K200" s="278" t="s">
        <v>884</v>
      </c>
      <c r="L200" s="348">
        <f t="shared" ref="L200:L206" si="4">ROUND(D200*F200,4)</f>
        <v>0.73170000000000002</v>
      </c>
      <c r="M200" s="358" t="s">
        <v>885</v>
      </c>
      <c r="N200" s="179"/>
      <c r="O200" s="693"/>
      <c r="P200" s="693"/>
      <c r="Q200" s="693"/>
      <c r="R200" s="178"/>
    </row>
    <row r="201" spans="1:18" ht="24" customHeight="1">
      <c r="A201" s="244"/>
      <c r="B201" s="175" t="s">
        <v>886</v>
      </c>
      <c r="C201" s="175" t="s">
        <v>825</v>
      </c>
      <c r="D201" s="345">
        <f>L109+L110+L111</f>
        <v>6.8699999999999992</v>
      </c>
      <c r="E201" s="346" t="s">
        <v>883</v>
      </c>
      <c r="F201" s="273">
        <v>0.03</v>
      </c>
      <c r="G201" s="346"/>
      <c r="H201" s="345"/>
      <c r="I201" s="346"/>
      <c r="J201" s="276"/>
      <c r="K201" s="278" t="s">
        <v>884</v>
      </c>
      <c r="L201" s="348">
        <f t="shared" si="4"/>
        <v>0.20610000000000001</v>
      </c>
      <c r="M201" s="363" t="s">
        <v>885</v>
      </c>
      <c r="N201" s="179"/>
      <c r="O201" s="693"/>
      <c r="P201" s="693"/>
      <c r="Q201" s="693"/>
      <c r="R201" s="178"/>
    </row>
    <row r="202" spans="1:18" ht="24" customHeight="1">
      <c r="A202" s="244"/>
      <c r="B202" s="175"/>
      <c r="C202" s="175" t="s">
        <v>827</v>
      </c>
      <c r="D202" s="345">
        <f>L112</f>
        <v>4.91</v>
      </c>
      <c r="E202" s="346" t="s">
        <v>447</v>
      </c>
      <c r="F202" s="273">
        <v>0.03</v>
      </c>
      <c r="G202" s="346"/>
      <c r="H202" s="345"/>
      <c r="I202" s="346"/>
      <c r="J202" s="276"/>
      <c r="K202" s="278" t="s">
        <v>446</v>
      </c>
      <c r="L202" s="348">
        <f t="shared" si="4"/>
        <v>0.14729999999999999</v>
      </c>
      <c r="M202" s="363" t="s">
        <v>379</v>
      </c>
      <c r="N202" s="179"/>
      <c r="O202" s="693"/>
      <c r="P202" s="693"/>
      <c r="Q202" s="693"/>
      <c r="R202" s="178"/>
    </row>
    <row r="203" spans="1:18" ht="24" customHeight="1">
      <c r="A203" s="244"/>
      <c r="B203" s="175"/>
      <c r="C203" s="175" t="s">
        <v>829</v>
      </c>
      <c r="D203" s="345">
        <f>L113+L114</f>
        <v>7.7799999999999994</v>
      </c>
      <c r="E203" s="346" t="s">
        <v>447</v>
      </c>
      <c r="F203" s="273">
        <v>0.03</v>
      </c>
      <c r="G203" s="346"/>
      <c r="H203" s="345"/>
      <c r="I203" s="346"/>
      <c r="J203" s="276"/>
      <c r="K203" s="278" t="s">
        <v>446</v>
      </c>
      <c r="L203" s="348">
        <f t="shared" si="4"/>
        <v>0.2334</v>
      </c>
      <c r="M203" s="363" t="s">
        <v>379</v>
      </c>
      <c r="N203" s="179"/>
      <c r="O203" s="693"/>
      <c r="P203" s="693"/>
      <c r="Q203" s="693"/>
      <c r="R203" s="178"/>
    </row>
    <row r="204" spans="1:18" ht="24" customHeight="1">
      <c r="A204" s="244"/>
      <c r="B204" s="175"/>
      <c r="C204" s="175" t="s">
        <v>832</v>
      </c>
      <c r="D204" s="345">
        <f>L115</f>
        <v>1.64</v>
      </c>
      <c r="E204" s="346" t="s">
        <v>770</v>
      </c>
      <c r="F204" s="273">
        <v>0.03</v>
      </c>
      <c r="G204" s="346"/>
      <c r="H204" s="345"/>
      <c r="I204" s="346"/>
      <c r="J204" s="276"/>
      <c r="K204" s="278" t="s">
        <v>771</v>
      </c>
      <c r="L204" s="348">
        <f t="shared" si="4"/>
        <v>4.9200000000000001E-2</v>
      </c>
      <c r="M204" s="363" t="s">
        <v>887</v>
      </c>
      <c r="N204" s="179"/>
      <c r="O204" s="693"/>
      <c r="P204" s="693"/>
      <c r="Q204" s="693"/>
      <c r="R204" s="178"/>
    </row>
    <row r="205" spans="1:18" ht="24" customHeight="1">
      <c r="A205" s="244"/>
      <c r="B205" s="175"/>
      <c r="C205" s="175" t="s">
        <v>833</v>
      </c>
      <c r="D205" s="345">
        <f>L116</f>
        <v>1.64</v>
      </c>
      <c r="E205" s="346" t="s">
        <v>635</v>
      </c>
      <c r="F205" s="273">
        <v>0.03</v>
      </c>
      <c r="G205" s="346"/>
      <c r="H205" s="345"/>
      <c r="I205" s="346"/>
      <c r="J205" s="276"/>
      <c r="K205" s="278" t="s">
        <v>888</v>
      </c>
      <c r="L205" s="348">
        <f t="shared" si="4"/>
        <v>4.9200000000000001E-2</v>
      </c>
      <c r="M205" s="363" t="s">
        <v>889</v>
      </c>
      <c r="N205" s="179"/>
      <c r="O205" s="693"/>
      <c r="P205" s="693"/>
      <c r="Q205" s="693"/>
      <c r="R205" s="178"/>
    </row>
    <row r="206" spans="1:18" ht="24" customHeight="1">
      <c r="A206" s="244"/>
      <c r="B206" s="175"/>
      <c r="C206" s="175" t="s">
        <v>834</v>
      </c>
      <c r="D206" s="345">
        <f>L117+L118</f>
        <v>3.28</v>
      </c>
      <c r="E206" s="346" t="s">
        <v>635</v>
      </c>
      <c r="F206" s="273">
        <v>0.03</v>
      </c>
      <c r="G206" s="346"/>
      <c r="H206" s="345"/>
      <c r="I206" s="346"/>
      <c r="J206" s="276"/>
      <c r="K206" s="278" t="s">
        <v>888</v>
      </c>
      <c r="L206" s="348">
        <f t="shared" si="4"/>
        <v>9.8400000000000001E-2</v>
      </c>
      <c r="M206" s="363" t="s">
        <v>889</v>
      </c>
      <c r="N206" s="179"/>
      <c r="O206" s="693"/>
      <c r="P206" s="693"/>
      <c r="Q206" s="693"/>
      <c r="R206" s="178"/>
    </row>
    <row r="207" spans="1:18" ht="24" customHeight="1">
      <c r="A207" s="244"/>
      <c r="B207" s="175"/>
      <c r="C207" s="175"/>
      <c r="D207" s="345"/>
      <c r="E207" s="346"/>
      <c r="F207" s="273"/>
      <c r="G207" s="346"/>
      <c r="H207" s="345"/>
      <c r="I207" s="346"/>
      <c r="J207" s="276"/>
      <c r="K207" s="278"/>
      <c r="L207" s="348"/>
      <c r="M207" s="363"/>
      <c r="N207" s="179"/>
      <c r="O207" s="693"/>
      <c r="P207" s="693"/>
      <c r="Q207" s="693"/>
      <c r="R207" s="178"/>
    </row>
    <row r="208" spans="1:18" ht="24" customHeight="1">
      <c r="A208" s="244"/>
      <c r="B208" s="175" t="s">
        <v>890</v>
      </c>
      <c r="C208" s="175" t="s">
        <v>797</v>
      </c>
      <c r="D208" s="345">
        <v>0.03</v>
      </c>
      <c r="E208" s="346" t="s">
        <v>635</v>
      </c>
      <c r="F208" s="273">
        <v>1.7999999999999999E-2</v>
      </c>
      <c r="G208" s="346" t="s">
        <v>635</v>
      </c>
      <c r="H208" s="345">
        <f>D95+F95*2+D109*2+F109*2+D110+F110*2+D110+F110*2+D111+F111*2</f>
        <v>25.640000000000004</v>
      </c>
      <c r="I208" s="346"/>
      <c r="J208" s="276"/>
      <c r="K208" s="278" t="s">
        <v>888</v>
      </c>
      <c r="L208" s="348">
        <f t="shared" ref="L208:L216" si="5">ROUND(D208*F208*H208,4)</f>
        <v>1.38E-2</v>
      </c>
      <c r="M208" s="363" t="s">
        <v>889</v>
      </c>
      <c r="N208" s="179"/>
      <c r="O208" s="693"/>
      <c r="P208" s="693"/>
      <c r="Q208" s="693"/>
      <c r="R208" s="178"/>
    </row>
    <row r="209" spans="1:18" ht="24" customHeight="1">
      <c r="A209" s="244"/>
      <c r="B209" s="175"/>
      <c r="C209" s="175" t="s">
        <v>798</v>
      </c>
      <c r="D209" s="345">
        <v>0.03</v>
      </c>
      <c r="E209" s="346" t="s">
        <v>635</v>
      </c>
      <c r="F209" s="273">
        <v>1.7999999999999999E-2</v>
      </c>
      <c r="G209" s="346" t="s">
        <v>635</v>
      </c>
      <c r="H209" s="345">
        <f>D96*2+F96+D96+F96*2+D112+F112*2</f>
        <v>17.190000000000001</v>
      </c>
      <c r="I209" s="346"/>
      <c r="J209" s="276"/>
      <c r="K209" s="278" t="s">
        <v>888</v>
      </c>
      <c r="L209" s="348">
        <f t="shared" si="5"/>
        <v>9.2999999999999992E-3</v>
      </c>
      <c r="M209" s="363" t="s">
        <v>889</v>
      </c>
      <c r="N209" s="179"/>
      <c r="O209" s="693"/>
      <c r="P209" s="693"/>
      <c r="Q209" s="693"/>
      <c r="R209" s="178"/>
    </row>
    <row r="210" spans="1:18" ht="24" customHeight="1">
      <c r="A210" s="244"/>
      <c r="B210" s="175"/>
      <c r="C210" s="175" t="s">
        <v>799</v>
      </c>
      <c r="D210" s="345">
        <v>0.03</v>
      </c>
      <c r="E210" s="346" t="s">
        <v>800</v>
      </c>
      <c r="F210" s="273">
        <v>1.7999999999999999E-2</v>
      </c>
      <c r="G210" s="346" t="s">
        <v>800</v>
      </c>
      <c r="H210" s="432">
        <f>D97+F97*2+D112+F112*2+D114+F114*2</f>
        <v>16.260000000000002</v>
      </c>
      <c r="I210" s="346"/>
      <c r="J210" s="276"/>
      <c r="K210" s="278" t="s">
        <v>801</v>
      </c>
      <c r="L210" s="348">
        <f t="shared" si="5"/>
        <v>8.8000000000000005E-3</v>
      </c>
      <c r="M210" s="363" t="s">
        <v>849</v>
      </c>
      <c r="N210" s="180"/>
      <c r="O210" s="181"/>
      <c r="P210" s="181"/>
      <c r="Q210" s="181"/>
      <c r="R210" s="182"/>
    </row>
    <row r="211" spans="1:18" ht="24" customHeight="1">
      <c r="A211" s="244"/>
      <c r="B211" s="175"/>
      <c r="C211" s="175" t="s">
        <v>803</v>
      </c>
      <c r="D211" s="345">
        <v>0.03</v>
      </c>
      <c r="E211" s="346" t="s">
        <v>800</v>
      </c>
      <c r="F211" s="273">
        <v>1.7999999999999999E-2</v>
      </c>
      <c r="G211" s="346" t="s">
        <v>800</v>
      </c>
      <c r="H211" s="345">
        <f>D98*2+F98*2+D115*3+F115*6</f>
        <v>18.71</v>
      </c>
      <c r="I211" s="346"/>
      <c r="J211" s="276"/>
      <c r="K211" s="278" t="s">
        <v>801</v>
      </c>
      <c r="L211" s="348">
        <f t="shared" si="5"/>
        <v>1.01E-2</v>
      </c>
      <c r="M211" s="363" t="s">
        <v>849</v>
      </c>
      <c r="N211" s="431"/>
      <c r="O211" s="419"/>
      <c r="P211" s="419"/>
      <c r="Q211" s="419"/>
      <c r="R211" s="420"/>
    </row>
    <row r="212" spans="1:18" ht="24" customHeight="1">
      <c r="A212" s="244"/>
      <c r="B212" s="175"/>
      <c r="C212" s="175" t="s">
        <v>344</v>
      </c>
      <c r="D212" s="345">
        <v>0.03</v>
      </c>
      <c r="E212" s="346" t="s">
        <v>804</v>
      </c>
      <c r="F212" s="273">
        <v>1.7999999999999999E-2</v>
      </c>
      <c r="G212" s="346" t="s">
        <v>804</v>
      </c>
      <c r="H212" s="345">
        <f>D99*2+F99*2+D100*2+F100*4+D101*2+F101*2+D102+F102*2</f>
        <v>23.270000000000003</v>
      </c>
      <c r="I212" s="346"/>
      <c r="J212" s="276"/>
      <c r="K212" s="278" t="s">
        <v>805</v>
      </c>
      <c r="L212" s="348">
        <f t="shared" si="5"/>
        <v>1.26E-2</v>
      </c>
      <c r="M212" s="363" t="s">
        <v>856</v>
      </c>
      <c r="N212" s="179"/>
      <c r="O212" s="693"/>
      <c r="P212" s="693"/>
      <c r="Q212" s="693"/>
      <c r="R212" s="178"/>
    </row>
    <row r="213" spans="1:18" ht="24" customHeight="1">
      <c r="A213" s="244"/>
      <c r="B213" s="175"/>
      <c r="C213" s="175" t="s">
        <v>807</v>
      </c>
      <c r="D213" s="345">
        <v>0.03</v>
      </c>
      <c r="E213" s="346" t="s">
        <v>804</v>
      </c>
      <c r="F213" s="273">
        <v>1.7999999999999999E-2</v>
      </c>
      <c r="G213" s="346" t="s">
        <v>804</v>
      </c>
      <c r="H213" s="345">
        <f>D100+F100*2+D114*2+F114*2+D115+F115*2+D115+F115*2+D116+F116*2</f>
        <v>23.46</v>
      </c>
      <c r="I213" s="346"/>
      <c r="J213" s="276"/>
      <c r="K213" s="278" t="s">
        <v>805</v>
      </c>
      <c r="L213" s="348">
        <f t="shared" si="5"/>
        <v>1.2699999999999999E-2</v>
      </c>
      <c r="M213" s="363" t="s">
        <v>856</v>
      </c>
      <c r="N213" s="179"/>
      <c r="O213" s="693"/>
      <c r="P213" s="693"/>
      <c r="Q213" s="693"/>
      <c r="R213" s="178"/>
    </row>
    <row r="214" spans="1:18" ht="24" customHeight="1">
      <c r="A214" s="244"/>
      <c r="B214" s="175"/>
      <c r="C214" s="175" t="s">
        <v>808</v>
      </c>
      <c r="D214" s="345">
        <v>0.03</v>
      </c>
      <c r="E214" s="346" t="s">
        <v>804</v>
      </c>
      <c r="F214" s="273">
        <v>1.7999999999999999E-2</v>
      </c>
      <c r="G214" s="346" t="s">
        <v>804</v>
      </c>
      <c r="H214" s="345">
        <f>D105*2+F105*2+D104*2+F104*4</f>
        <v>12.38</v>
      </c>
      <c r="I214" s="346"/>
      <c r="J214" s="276"/>
      <c r="K214" s="278" t="s">
        <v>805</v>
      </c>
      <c r="L214" s="348">
        <f t="shared" si="5"/>
        <v>6.7000000000000002E-3</v>
      </c>
      <c r="M214" s="363" t="s">
        <v>856</v>
      </c>
      <c r="N214" s="179"/>
      <c r="O214" s="693"/>
      <c r="P214" s="693"/>
      <c r="Q214" s="693"/>
      <c r="R214" s="178"/>
    </row>
    <row r="215" spans="1:18" ht="24" customHeight="1">
      <c r="A215" s="244"/>
      <c r="B215" s="175"/>
      <c r="C215" s="175" t="s">
        <v>809</v>
      </c>
      <c r="D215" s="345">
        <v>0.03</v>
      </c>
      <c r="E215" s="346" t="s">
        <v>810</v>
      </c>
      <c r="F215" s="273">
        <v>1.7999999999999999E-2</v>
      </c>
      <c r="G215" s="346" t="s">
        <v>810</v>
      </c>
      <c r="H215" s="345">
        <f>(0.91+1.8*2)*6+1.82*2+0.77*2</f>
        <v>32.24</v>
      </c>
      <c r="I215" s="346"/>
      <c r="J215" s="276"/>
      <c r="K215" s="278" t="s">
        <v>811</v>
      </c>
      <c r="L215" s="348">
        <f t="shared" si="5"/>
        <v>1.7399999999999999E-2</v>
      </c>
      <c r="M215" s="363" t="s">
        <v>851</v>
      </c>
      <c r="N215" s="179"/>
      <c r="O215" s="693"/>
      <c r="P215" s="693"/>
      <c r="Q215" s="693"/>
      <c r="R215" s="178"/>
    </row>
    <row r="216" spans="1:18" ht="24" customHeight="1">
      <c r="A216" s="244"/>
      <c r="B216" s="175"/>
      <c r="C216" s="175" t="s">
        <v>813</v>
      </c>
      <c r="D216" s="345">
        <v>0.03</v>
      </c>
      <c r="E216" s="346" t="s">
        <v>810</v>
      </c>
      <c r="F216" s="273">
        <v>1.7999999999999999E-2</v>
      </c>
      <c r="G216" s="346" t="s">
        <v>810</v>
      </c>
      <c r="H216" s="345">
        <f>(0.91*2+0.77*2+0.91+1.8*2)*2</f>
        <v>15.740000000000002</v>
      </c>
      <c r="I216" s="346"/>
      <c r="J216" s="276"/>
      <c r="K216" s="278" t="s">
        <v>811</v>
      </c>
      <c r="L216" s="348">
        <f t="shared" si="5"/>
        <v>8.5000000000000006E-3</v>
      </c>
      <c r="M216" s="363" t="s">
        <v>851</v>
      </c>
      <c r="N216" s="179"/>
      <c r="O216" s="693"/>
      <c r="P216" s="693"/>
      <c r="Q216" s="693"/>
      <c r="R216" s="178"/>
    </row>
    <row r="217" spans="1:18" ht="24" customHeight="1">
      <c r="A217" s="244"/>
      <c r="B217" s="175"/>
      <c r="C217" s="175"/>
      <c r="D217" s="345"/>
      <c r="E217" s="346"/>
      <c r="F217" s="273"/>
      <c r="G217" s="346"/>
      <c r="H217" s="345"/>
      <c r="I217" s="346"/>
      <c r="J217" s="276"/>
      <c r="K217" s="278"/>
      <c r="L217" s="348"/>
      <c r="M217" s="358"/>
      <c r="N217" s="179"/>
      <c r="O217" s="693"/>
      <c r="P217" s="693"/>
      <c r="Q217" s="693"/>
      <c r="R217" s="178"/>
    </row>
    <row r="218" spans="1:18" ht="24" customHeight="1">
      <c r="A218" s="244" t="s">
        <v>258</v>
      </c>
      <c r="B218" s="175" t="s">
        <v>891</v>
      </c>
      <c r="C218" s="175"/>
      <c r="D218" s="345">
        <v>2.1000000000000001E-2</v>
      </c>
      <c r="E218" s="346" t="s">
        <v>810</v>
      </c>
      <c r="F218" s="273">
        <v>4.8000000000000001E-2</v>
      </c>
      <c r="G218" s="346" t="s">
        <v>810</v>
      </c>
      <c r="H218" s="345">
        <f>(D13+F13+H13)*2</f>
        <v>32.76</v>
      </c>
      <c r="I218" s="346" t="s">
        <v>810</v>
      </c>
      <c r="J218" s="276"/>
      <c r="K218" s="278"/>
      <c r="L218" s="348"/>
      <c r="M218" s="358"/>
      <c r="N218" s="179"/>
      <c r="O218" s="693"/>
      <c r="P218" s="693"/>
      <c r="Q218" s="693"/>
      <c r="R218" s="178"/>
    </row>
    <row r="219" spans="1:18" ht="24" customHeight="1">
      <c r="A219" s="244"/>
      <c r="B219" s="175"/>
      <c r="C219" s="175"/>
      <c r="D219" s="275">
        <v>8</v>
      </c>
      <c r="E219" s="346"/>
      <c r="F219" s="273"/>
      <c r="G219" s="346"/>
      <c r="H219" s="345"/>
      <c r="I219" s="346"/>
      <c r="J219" s="276"/>
      <c r="K219" s="278" t="s">
        <v>811</v>
      </c>
      <c r="L219" s="348">
        <f>ROUND(D218*F218*H218*D219,4)</f>
        <v>0.26419999999999999</v>
      </c>
      <c r="M219" s="363" t="s">
        <v>851</v>
      </c>
      <c r="N219" s="179"/>
      <c r="O219" s="693"/>
      <c r="P219" s="693"/>
      <c r="Q219" s="693"/>
      <c r="R219" s="178"/>
    </row>
    <row r="220" spans="1:18" ht="24" customHeight="1">
      <c r="A220" s="244"/>
      <c r="B220" s="175" t="s">
        <v>871</v>
      </c>
      <c r="C220" s="175"/>
      <c r="D220" s="345">
        <v>8.9999999999999993E-3</v>
      </c>
      <c r="E220" s="346" t="s">
        <v>810</v>
      </c>
      <c r="F220" s="273">
        <f>L18</f>
        <v>147.41999999999999</v>
      </c>
      <c r="G220" s="346"/>
      <c r="H220" s="345"/>
      <c r="I220" s="346"/>
      <c r="J220" s="276"/>
      <c r="K220" s="278" t="s">
        <v>811</v>
      </c>
      <c r="L220" s="348">
        <f>ROUND(D220*F220,4)</f>
        <v>1.3268</v>
      </c>
      <c r="M220" s="363" t="s">
        <v>851</v>
      </c>
      <c r="N220" s="179"/>
      <c r="O220" s="693"/>
      <c r="P220" s="693"/>
      <c r="Q220" s="693"/>
      <c r="R220" s="178"/>
    </row>
    <row r="221" spans="1:18" ht="24" customHeight="1">
      <c r="A221" s="244"/>
      <c r="B221" s="175"/>
      <c r="C221" s="175"/>
      <c r="D221" s="345"/>
      <c r="E221" s="346"/>
      <c r="F221" s="273"/>
      <c r="G221" s="346"/>
      <c r="H221" s="345"/>
      <c r="I221" s="346"/>
      <c r="J221" s="276"/>
      <c r="K221" s="278"/>
      <c r="L221" s="348">
        <f>ROUND(SUM(L126:L220),2)</f>
        <v>11.51</v>
      </c>
      <c r="M221" s="363" t="s">
        <v>851</v>
      </c>
      <c r="N221" s="179"/>
      <c r="O221" s="693"/>
      <c r="P221" s="693"/>
      <c r="Q221" s="693"/>
      <c r="R221" s="178"/>
    </row>
    <row r="222" spans="1:18" ht="24" customHeight="1">
      <c r="A222" s="244"/>
      <c r="B222" s="175"/>
      <c r="C222" s="175"/>
      <c r="D222" s="355">
        <f>L221</f>
        <v>11.51</v>
      </c>
      <c r="E222" s="346" t="s">
        <v>447</v>
      </c>
      <c r="F222" s="273">
        <v>600</v>
      </c>
      <c r="G222" s="346"/>
      <c r="H222" s="345"/>
      <c r="I222" s="346" t="s">
        <v>446</v>
      </c>
      <c r="J222" s="278">
        <f>ROUND(D222*F222,2)</f>
        <v>6906</v>
      </c>
      <c r="K222" s="278"/>
      <c r="L222" s="278">
        <f>ROUND(J222,2)</f>
        <v>6906</v>
      </c>
      <c r="M222" s="358" t="s">
        <v>393</v>
      </c>
      <c r="N222" s="179"/>
      <c r="O222" s="693"/>
      <c r="P222" s="693"/>
      <c r="Q222" s="693"/>
      <c r="R222" s="178" t="s">
        <v>892</v>
      </c>
    </row>
    <row r="223" spans="1:18" ht="24" customHeight="1">
      <c r="A223" s="244"/>
      <c r="B223" s="175"/>
      <c r="C223" s="175"/>
      <c r="D223" s="345"/>
      <c r="E223" s="346"/>
      <c r="F223" s="273"/>
      <c r="G223" s="346"/>
      <c r="H223" s="345"/>
      <c r="I223" s="346"/>
      <c r="J223" s="276"/>
      <c r="K223" s="278"/>
      <c r="L223" s="348"/>
      <c r="M223" s="358"/>
      <c r="N223" s="179"/>
      <c r="O223" s="693"/>
      <c r="P223" s="693"/>
      <c r="Q223" s="693"/>
      <c r="R223" s="178"/>
    </row>
    <row r="224" spans="1:18" ht="24" customHeight="1">
      <c r="A224" s="244"/>
      <c r="B224" s="175"/>
      <c r="C224" s="175"/>
      <c r="D224" s="345"/>
      <c r="E224" s="346"/>
      <c r="F224" s="273"/>
      <c r="G224" s="346"/>
      <c r="H224" s="345"/>
      <c r="I224" s="346"/>
      <c r="J224" s="276"/>
      <c r="K224" s="278"/>
      <c r="L224" s="348"/>
      <c r="M224" s="358"/>
      <c r="N224" s="179"/>
      <c r="O224" s="693"/>
      <c r="P224" s="693"/>
      <c r="Q224" s="693"/>
      <c r="R224" s="178"/>
    </row>
    <row r="225" spans="1:18" ht="24" customHeight="1">
      <c r="A225" s="244"/>
      <c r="B225" s="175"/>
      <c r="C225" s="175"/>
      <c r="D225" s="345"/>
      <c r="E225" s="346"/>
      <c r="F225" s="273"/>
      <c r="G225" s="346"/>
      <c r="H225" s="345"/>
      <c r="I225" s="346"/>
      <c r="J225" s="276"/>
      <c r="K225" s="278"/>
      <c r="L225" s="348"/>
      <c r="M225" s="358"/>
      <c r="N225" s="179"/>
      <c r="O225" s="693"/>
      <c r="P225" s="693"/>
      <c r="Q225" s="693"/>
      <c r="R225" s="178"/>
    </row>
    <row r="226" spans="1:18" ht="24" customHeight="1">
      <c r="A226" s="244"/>
      <c r="B226" s="175"/>
      <c r="C226" s="175"/>
      <c r="D226" s="345"/>
      <c r="E226" s="346"/>
      <c r="F226" s="273"/>
      <c r="G226" s="346"/>
      <c r="H226" s="345"/>
      <c r="I226" s="346"/>
      <c r="J226" s="276"/>
      <c r="K226" s="278"/>
      <c r="L226" s="348"/>
      <c r="M226" s="358"/>
      <c r="N226" s="179"/>
      <c r="O226" s="693"/>
      <c r="P226" s="693"/>
      <c r="Q226" s="693"/>
      <c r="R226" s="178"/>
    </row>
    <row r="227" spans="1:18" ht="24" customHeight="1">
      <c r="A227" s="244"/>
      <c r="B227" s="175"/>
      <c r="C227" s="175"/>
      <c r="D227" s="345"/>
      <c r="E227" s="346"/>
      <c r="F227" s="273"/>
      <c r="G227" s="346"/>
      <c r="H227" s="345"/>
      <c r="I227" s="346"/>
      <c r="J227" s="276"/>
      <c r="K227" s="278"/>
      <c r="L227" s="348"/>
      <c r="M227" s="358"/>
      <c r="N227" s="179"/>
      <c r="O227" s="693"/>
      <c r="P227" s="693"/>
      <c r="Q227" s="693"/>
      <c r="R227" s="178"/>
    </row>
    <row r="228" spans="1:18" ht="24" customHeight="1">
      <c r="A228" s="244"/>
      <c r="B228" s="175"/>
      <c r="C228" s="175"/>
      <c r="D228" s="345"/>
      <c r="E228" s="346"/>
      <c r="F228" s="273"/>
      <c r="G228" s="346"/>
      <c r="H228" s="345"/>
      <c r="I228" s="346"/>
      <c r="J228" s="276"/>
      <c r="K228" s="278"/>
      <c r="L228" s="348"/>
      <c r="M228" s="358"/>
      <c r="N228" s="179"/>
      <c r="O228" s="693"/>
      <c r="P228" s="693"/>
      <c r="Q228" s="693"/>
      <c r="R228" s="178"/>
    </row>
    <row r="229" spans="1:18" ht="24" customHeight="1">
      <c r="A229" s="244"/>
      <c r="B229" s="175"/>
      <c r="C229" s="175"/>
      <c r="D229" s="345"/>
      <c r="E229" s="346"/>
      <c r="F229" s="273"/>
      <c r="G229" s="346"/>
      <c r="H229" s="345"/>
      <c r="I229" s="346"/>
      <c r="J229" s="276"/>
      <c r="K229" s="278"/>
      <c r="L229" s="348"/>
      <c r="M229" s="358"/>
      <c r="N229" s="179"/>
      <c r="O229" s="693"/>
      <c r="P229" s="693"/>
      <c r="Q229" s="693"/>
      <c r="R229" s="178"/>
    </row>
    <row r="230" spans="1:18" ht="24" customHeight="1">
      <c r="A230" s="244"/>
      <c r="B230" s="175"/>
      <c r="C230" s="175"/>
      <c r="D230" s="345"/>
      <c r="E230" s="346"/>
      <c r="F230" s="273"/>
      <c r="G230" s="346"/>
      <c r="H230" s="345"/>
      <c r="I230" s="346"/>
      <c r="J230" s="276"/>
      <c r="K230" s="278"/>
      <c r="L230" s="348"/>
      <c r="M230" s="358"/>
      <c r="N230" s="179"/>
      <c r="O230" s="693"/>
      <c r="P230" s="693"/>
      <c r="Q230" s="693"/>
      <c r="R230" s="178"/>
    </row>
    <row r="231" spans="1:18" ht="24" customHeight="1">
      <c r="A231" s="244"/>
      <c r="B231" s="175"/>
      <c r="C231" s="175"/>
      <c r="D231" s="345"/>
      <c r="E231" s="346"/>
      <c r="F231" s="273"/>
      <c r="G231" s="346"/>
      <c r="H231" s="345"/>
      <c r="I231" s="346"/>
      <c r="J231" s="276"/>
      <c r="K231" s="278"/>
      <c r="L231" s="348"/>
      <c r="M231" s="358"/>
      <c r="N231" s="179"/>
      <c r="O231" s="693"/>
      <c r="P231" s="693"/>
      <c r="Q231" s="693"/>
      <c r="R231" s="178"/>
    </row>
    <row r="232" spans="1:18" ht="24" customHeight="1">
      <c r="A232" s="244"/>
      <c r="B232" s="175"/>
      <c r="C232" s="175"/>
      <c r="D232" s="345"/>
      <c r="E232" s="346"/>
      <c r="F232" s="273"/>
      <c r="G232" s="346"/>
      <c r="H232" s="345"/>
      <c r="I232" s="346"/>
      <c r="J232" s="276"/>
      <c r="K232" s="278"/>
      <c r="L232" s="348"/>
      <c r="M232" s="358"/>
      <c r="N232" s="179"/>
      <c r="O232" s="693"/>
      <c r="P232" s="693"/>
      <c r="Q232" s="693"/>
      <c r="R232" s="178"/>
    </row>
    <row r="233" spans="1:18" ht="24" customHeight="1">
      <c r="A233" s="244"/>
      <c r="B233" s="175"/>
      <c r="C233" s="175"/>
      <c r="D233" s="345"/>
      <c r="E233" s="346"/>
      <c r="F233" s="273"/>
      <c r="G233" s="346"/>
      <c r="H233" s="345"/>
      <c r="I233" s="346"/>
      <c r="J233" s="276"/>
      <c r="K233" s="278"/>
      <c r="L233" s="348"/>
      <c r="M233" s="358"/>
      <c r="N233" s="179"/>
      <c r="O233" s="693"/>
      <c r="P233" s="693"/>
      <c r="Q233" s="693"/>
      <c r="R233" s="178"/>
    </row>
    <row r="234" spans="1:18" ht="24" customHeight="1">
      <c r="A234" s="244"/>
      <c r="B234" s="175"/>
      <c r="C234" s="175"/>
      <c r="D234" s="345"/>
      <c r="E234" s="346"/>
      <c r="F234" s="273"/>
      <c r="G234" s="346"/>
      <c r="H234" s="345"/>
      <c r="I234" s="346"/>
      <c r="J234" s="276"/>
      <c r="K234" s="278"/>
      <c r="L234" s="348"/>
      <c r="M234" s="358"/>
      <c r="N234" s="179"/>
      <c r="O234" s="693"/>
      <c r="P234" s="693"/>
      <c r="Q234" s="693"/>
      <c r="R234" s="178"/>
    </row>
    <row r="235" spans="1:18" ht="24" customHeight="1">
      <c r="A235" s="244"/>
      <c r="B235" s="175"/>
      <c r="C235" s="175"/>
      <c r="D235" s="345"/>
      <c r="E235" s="346"/>
      <c r="F235" s="273"/>
      <c r="G235" s="346"/>
      <c r="H235" s="345"/>
      <c r="I235" s="346"/>
      <c r="J235" s="276"/>
      <c r="K235" s="278"/>
      <c r="L235" s="348"/>
      <c r="M235" s="358"/>
      <c r="N235" s="179"/>
      <c r="O235" s="693"/>
      <c r="P235" s="693"/>
      <c r="Q235" s="693"/>
      <c r="R235" s="178"/>
    </row>
    <row r="236" spans="1:18" ht="24" customHeight="1">
      <c r="A236" s="244"/>
      <c r="B236" s="175"/>
      <c r="C236" s="175"/>
      <c r="D236" s="345"/>
      <c r="E236" s="346"/>
      <c r="F236" s="273"/>
      <c r="G236" s="346"/>
      <c r="H236" s="345"/>
      <c r="I236" s="346"/>
      <c r="J236" s="276"/>
      <c r="K236" s="278"/>
      <c r="L236" s="348"/>
      <c r="M236" s="358"/>
      <c r="N236" s="179"/>
      <c r="O236" s="693"/>
      <c r="P236" s="693"/>
      <c r="Q236" s="693"/>
      <c r="R236" s="178"/>
    </row>
    <row r="237" spans="1:18" ht="24" customHeight="1">
      <c r="A237" s="244"/>
      <c r="B237" s="175"/>
      <c r="C237" s="175"/>
      <c r="D237" s="345"/>
      <c r="E237" s="346"/>
      <c r="F237" s="273"/>
      <c r="G237" s="346"/>
      <c r="H237" s="345"/>
      <c r="I237" s="346"/>
      <c r="J237" s="276"/>
      <c r="K237" s="278"/>
      <c r="L237" s="348"/>
      <c r="M237" s="358"/>
      <c r="N237" s="179"/>
      <c r="O237" s="693"/>
      <c r="P237" s="693"/>
      <c r="Q237" s="693"/>
      <c r="R237" s="178"/>
    </row>
    <row r="238" spans="1:18" ht="24" customHeight="1">
      <c r="A238" s="244"/>
      <c r="B238" s="175"/>
      <c r="C238" s="175"/>
      <c r="D238" s="345"/>
      <c r="E238" s="346"/>
      <c r="F238" s="273"/>
      <c r="G238" s="346"/>
      <c r="H238" s="345"/>
      <c r="I238" s="346"/>
      <c r="J238" s="276"/>
      <c r="K238" s="278"/>
      <c r="L238" s="348"/>
      <c r="M238" s="358"/>
      <c r="N238" s="179"/>
      <c r="O238" s="693"/>
      <c r="P238" s="693"/>
      <c r="Q238" s="693"/>
      <c r="R238" s="178"/>
    </row>
    <row r="239" spans="1:18" ht="24" customHeight="1">
      <c r="A239" s="244"/>
      <c r="B239" s="175"/>
      <c r="C239" s="175"/>
      <c r="D239" s="345"/>
      <c r="E239" s="346"/>
      <c r="F239" s="273"/>
      <c r="G239" s="346"/>
      <c r="H239" s="345"/>
      <c r="I239" s="346"/>
      <c r="J239" s="276"/>
      <c r="K239" s="278"/>
      <c r="L239" s="348"/>
      <c r="M239" s="358"/>
      <c r="N239" s="179"/>
      <c r="O239" s="693"/>
      <c r="P239" s="693"/>
      <c r="Q239" s="693"/>
      <c r="R239" s="178"/>
    </row>
    <row r="240" spans="1:18" ht="24" customHeight="1">
      <c r="A240" s="244"/>
      <c r="B240" s="175"/>
      <c r="C240" s="175"/>
      <c r="D240" s="345"/>
      <c r="E240" s="346"/>
      <c r="F240" s="273"/>
      <c r="G240" s="346"/>
      <c r="H240" s="345"/>
      <c r="I240" s="346"/>
      <c r="J240" s="276"/>
      <c r="K240" s="278"/>
      <c r="L240" s="348"/>
      <c r="M240" s="358"/>
      <c r="N240" s="180"/>
      <c r="O240" s="181"/>
      <c r="P240" s="181"/>
      <c r="Q240" s="181"/>
      <c r="R240" s="182"/>
    </row>
    <row r="241" spans="1:18" ht="24" customHeight="1">
      <c r="A241" s="1101" t="str">
        <f>$A$1</f>
        <v>数　　　　量　　　　計　　　　算　　　　表　　　（関の山車会館伝承活動棟及び展示棟改修工事） 解体</v>
      </c>
      <c r="B241" s="1102"/>
      <c r="C241" s="1102"/>
      <c r="D241" s="1102"/>
      <c r="E241" s="1102"/>
      <c r="F241" s="1102"/>
      <c r="G241" s="1102"/>
      <c r="H241" s="1102"/>
      <c r="I241" s="1102"/>
      <c r="J241" s="1102"/>
      <c r="K241" s="1102"/>
      <c r="L241" s="1102"/>
      <c r="M241" s="1102"/>
      <c r="N241" s="1102"/>
      <c r="O241" s="1102"/>
      <c r="P241" s="1102"/>
      <c r="Q241" s="1102"/>
      <c r="R241" s="1103"/>
    </row>
    <row r="242" spans="1:18" ht="24" customHeight="1">
      <c r="A242" s="1104"/>
      <c r="B242" s="1105"/>
      <c r="C242" s="1105"/>
      <c r="D242" s="1105"/>
      <c r="E242" s="1105"/>
      <c r="F242" s="1105"/>
      <c r="G242" s="1105"/>
      <c r="H242" s="1105"/>
      <c r="I242" s="1105"/>
      <c r="J242" s="1105"/>
      <c r="K242" s="1105"/>
      <c r="L242" s="1105"/>
      <c r="M242" s="1105"/>
      <c r="N242" s="1105"/>
      <c r="O242" s="1105"/>
      <c r="P242" s="1105"/>
      <c r="Q242" s="1105"/>
      <c r="R242" s="1106"/>
    </row>
    <row r="243" spans="1:18" ht="24" customHeight="1">
      <c r="A243" s="1107"/>
      <c r="B243" s="1108"/>
      <c r="C243" s="1108"/>
      <c r="D243" s="1108"/>
      <c r="E243" s="1108"/>
      <c r="F243" s="1108"/>
      <c r="G243" s="1108"/>
      <c r="H243" s="1108"/>
      <c r="I243" s="1108"/>
      <c r="J243" s="1108"/>
      <c r="K243" s="1108"/>
      <c r="L243" s="1108"/>
      <c r="M243" s="1108"/>
      <c r="N243" s="1108"/>
      <c r="O243" s="1108"/>
      <c r="P243" s="1108"/>
      <c r="Q243" s="1108"/>
      <c r="R243" s="1109"/>
    </row>
    <row r="244" spans="1:18" ht="24" customHeight="1">
      <c r="A244" s="244" t="s">
        <v>52</v>
      </c>
      <c r="B244" s="1059" t="s">
        <v>53</v>
      </c>
      <c r="C244" s="1060"/>
      <c r="D244" s="1059" t="s">
        <v>54</v>
      </c>
      <c r="E244" s="1061"/>
      <c r="F244" s="1061"/>
      <c r="G244" s="1061"/>
      <c r="H244" s="1061"/>
      <c r="I244" s="1060"/>
      <c r="J244" s="354"/>
      <c r="K244" s="403"/>
      <c r="L244" s="244" t="s">
        <v>55</v>
      </c>
      <c r="M244" s="244" t="s">
        <v>56</v>
      </c>
      <c r="N244" s="1059" t="s">
        <v>57</v>
      </c>
      <c r="O244" s="1061"/>
      <c r="P244" s="1061"/>
      <c r="Q244" s="1061"/>
      <c r="R244" s="1060"/>
    </row>
    <row r="245" spans="1:18" ht="24" customHeight="1">
      <c r="A245" s="433" t="s">
        <v>118</v>
      </c>
      <c r="B245" s="434" t="s">
        <v>893</v>
      </c>
      <c r="C245" s="435"/>
      <c r="D245" s="436">
        <f>SUM(L95:L111)</f>
        <v>31.699999999999996</v>
      </c>
      <c r="E245" s="437" t="s">
        <v>765</v>
      </c>
      <c r="F245" s="436">
        <v>4</v>
      </c>
      <c r="G245" s="346" t="s">
        <v>765</v>
      </c>
      <c r="H245" s="438">
        <v>2.5</v>
      </c>
      <c r="I245" s="439" t="s">
        <v>765</v>
      </c>
      <c r="J245" s="440"/>
      <c r="K245" s="347"/>
      <c r="L245" s="437"/>
      <c r="M245" s="184"/>
      <c r="N245" s="179" t="s">
        <v>894</v>
      </c>
      <c r="O245" s="183" t="s">
        <v>895</v>
      </c>
      <c r="P245" s="693"/>
      <c r="Q245" s="693"/>
      <c r="R245" s="178"/>
    </row>
    <row r="246" spans="1:18" ht="24" customHeight="1">
      <c r="A246" s="244"/>
      <c r="B246" s="434"/>
      <c r="C246" s="435"/>
      <c r="D246" s="436">
        <v>0.8</v>
      </c>
      <c r="E246" s="441" t="s">
        <v>896</v>
      </c>
      <c r="F246" s="442">
        <v>1000</v>
      </c>
      <c r="G246" s="439"/>
      <c r="H246" s="443"/>
      <c r="I246" s="439" t="s">
        <v>766</v>
      </c>
      <c r="J246" s="444">
        <f>D245*F245*H245*D246/F246</f>
        <v>0.25359999999999999</v>
      </c>
      <c r="K246" s="347"/>
      <c r="L246" s="278">
        <f>ROUND(J246,2)</f>
        <v>0.25</v>
      </c>
      <c r="M246" s="184" t="s">
        <v>794</v>
      </c>
      <c r="N246" s="179"/>
      <c r="O246" s="693"/>
      <c r="P246" s="693"/>
      <c r="Q246" s="693"/>
      <c r="R246" s="178" t="s">
        <v>897</v>
      </c>
    </row>
    <row r="247" spans="1:18" ht="24" customHeight="1">
      <c r="A247" s="244"/>
      <c r="B247" s="177"/>
      <c r="C247" s="174"/>
      <c r="D247" s="273"/>
      <c r="E247" s="274"/>
      <c r="F247" s="273"/>
      <c r="G247" s="346"/>
      <c r="H247" s="275"/>
      <c r="I247" s="439"/>
      <c r="J247" s="276"/>
      <c r="K247" s="347"/>
      <c r="L247" s="274"/>
      <c r="M247" s="176"/>
      <c r="N247" s="179"/>
      <c r="O247" s="693"/>
      <c r="P247" s="693"/>
      <c r="Q247" s="693"/>
      <c r="R247" s="178"/>
    </row>
    <row r="248" spans="1:18" ht="24" customHeight="1">
      <c r="A248" s="244"/>
      <c r="B248" s="177" t="s">
        <v>898</v>
      </c>
      <c r="C248" s="174"/>
      <c r="D248" s="356">
        <f>SUM(L95:L107)*1000</f>
        <v>24829.999999999996</v>
      </c>
      <c r="E248" s="274" t="s">
        <v>770</v>
      </c>
      <c r="F248" s="273">
        <v>3</v>
      </c>
      <c r="G248" s="274" t="s">
        <v>770</v>
      </c>
      <c r="H248" s="345">
        <v>2.7</v>
      </c>
      <c r="I248" s="439" t="s">
        <v>770</v>
      </c>
      <c r="J248" s="445"/>
      <c r="K248" s="278"/>
      <c r="L248" s="278"/>
      <c r="M248" s="184"/>
      <c r="N248" s="179"/>
      <c r="O248" s="693"/>
      <c r="P248" s="693"/>
      <c r="Q248" s="693"/>
      <c r="R248" s="178"/>
    </row>
    <row r="249" spans="1:18" ht="24" customHeight="1">
      <c r="A249" s="244"/>
      <c r="B249" s="177"/>
      <c r="C249" s="174"/>
      <c r="D249" s="273">
        <v>0.1</v>
      </c>
      <c r="E249" s="274"/>
      <c r="F249" s="273"/>
      <c r="G249" s="274"/>
      <c r="H249" s="275"/>
      <c r="I249" s="446" t="s">
        <v>793</v>
      </c>
      <c r="J249" s="276">
        <f>D248*F248*H248*D249</f>
        <v>20112.3</v>
      </c>
      <c r="K249" s="347"/>
      <c r="L249" s="278">
        <f>ROUND(J249/10^3,2)</f>
        <v>20.11</v>
      </c>
      <c r="M249" s="184" t="s">
        <v>899</v>
      </c>
      <c r="N249" s="179" t="s">
        <v>900</v>
      </c>
      <c r="O249" s="693" t="s">
        <v>901</v>
      </c>
      <c r="P249" s="693"/>
      <c r="Q249" s="693"/>
      <c r="R249" s="178" t="s">
        <v>902</v>
      </c>
    </row>
    <row r="250" spans="1:18" ht="24" customHeight="1">
      <c r="A250" s="244"/>
      <c r="B250" s="177"/>
      <c r="C250" s="174" t="s">
        <v>903</v>
      </c>
      <c r="D250" s="436">
        <f>D248/1000</f>
        <v>24.829999999999995</v>
      </c>
      <c r="E250" s="437" t="s">
        <v>447</v>
      </c>
      <c r="F250" s="436">
        <v>4</v>
      </c>
      <c r="G250" s="346" t="s">
        <v>447</v>
      </c>
      <c r="H250" s="438">
        <v>2.5</v>
      </c>
      <c r="I250" s="439" t="s">
        <v>447</v>
      </c>
      <c r="J250" s="440"/>
      <c r="K250" s="347"/>
      <c r="L250" s="437"/>
      <c r="M250" s="184"/>
      <c r="N250" s="179"/>
      <c r="O250" s="693"/>
      <c r="P250" s="693"/>
      <c r="Q250" s="693"/>
      <c r="R250" s="178"/>
    </row>
    <row r="251" spans="1:18" ht="24" customHeight="1">
      <c r="A251" s="244"/>
      <c r="B251" s="177"/>
      <c r="C251" s="174"/>
      <c r="D251" s="436">
        <v>0.9</v>
      </c>
      <c r="E251" s="441" t="s">
        <v>904</v>
      </c>
      <c r="F251" s="442">
        <v>1000</v>
      </c>
      <c r="G251" s="439"/>
      <c r="H251" s="443"/>
      <c r="I251" s="439" t="s">
        <v>446</v>
      </c>
      <c r="J251" s="444">
        <f>D250*F250*H250*D251/F251</f>
        <v>0.22346999999999997</v>
      </c>
      <c r="K251" s="347"/>
      <c r="L251" s="278">
        <f>ROUND(J251,2)</f>
        <v>0.22</v>
      </c>
      <c r="M251" s="184" t="s">
        <v>391</v>
      </c>
      <c r="N251" s="179" t="s">
        <v>894</v>
      </c>
      <c r="O251" s="183" t="s">
        <v>895</v>
      </c>
      <c r="P251" s="693"/>
      <c r="Q251" s="693"/>
      <c r="R251" s="178" t="s">
        <v>897</v>
      </c>
    </row>
    <row r="252" spans="1:18" ht="24" customHeight="1">
      <c r="A252" s="244"/>
      <c r="B252" s="177"/>
      <c r="C252" s="174"/>
      <c r="D252" s="273"/>
      <c r="E252" s="274"/>
      <c r="F252" s="273"/>
      <c r="G252" s="274"/>
      <c r="H252" s="275"/>
      <c r="I252" s="439"/>
      <c r="J252" s="276"/>
      <c r="K252" s="347"/>
      <c r="L252" s="348"/>
      <c r="M252" s="176"/>
      <c r="N252" s="179"/>
      <c r="O252" s="693"/>
      <c r="P252" s="693"/>
      <c r="Q252" s="693"/>
      <c r="R252" s="178"/>
    </row>
    <row r="253" spans="1:18" ht="24" customHeight="1">
      <c r="A253" s="244" t="s">
        <v>880</v>
      </c>
      <c r="B253" s="177" t="s">
        <v>905</v>
      </c>
      <c r="C253" s="174" t="s">
        <v>906</v>
      </c>
      <c r="D253" s="273">
        <v>4.6500000000000004</v>
      </c>
      <c r="E253" s="437" t="s">
        <v>907</v>
      </c>
      <c r="F253" s="273">
        <v>245</v>
      </c>
      <c r="G253" s="346" t="s">
        <v>907</v>
      </c>
      <c r="H253" s="345">
        <v>7.9</v>
      </c>
      <c r="I253" s="439" t="s">
        <v>907</v>
      </c>
      <c r="J253" s="445"/>
      <c r="K253" s="347"/>
      <c r="L253" s="274"/>
      <c r="M253" s="176"/>
      <c r="N253" s="179" t="s">
        <v>908</v>
      </c>
      <c r="O253" s="693" t="s">
        <v>909</v>
      </c>
      <c r="P253" s="693"/>
      <c r="Q253" s="693"/>
      <c r="R253" s="178"/>
    </row>
    <row r="254" spans="1:18" ht="24" customHeight="1">
      <c r="A254" s="447"/>
      <c r="B254" s="177"/>
      <c r="C254" s="174"/>
      <c r="D254" s="273">
        <v>3</v>
      </c>
      <c r="E254" s="274"/>
      <c r="F254" s="273"/>
      <c r="G254" s="274"/>
      <c r="H254" s="275"/>
      <c r="I254" s="446" t="s">
        <v>910</v>
      </c>
      <c r="J254" s="445">
        <f>D253*F253*H253*D254</f>
        <v>27000.225000000002</v>
      </c>
      <c r="K254" s="347"/>
      <c r="L254" s="278">
        <f>ROUND(J254/10^6,2)</f>
        <v>0.03</v>
      </c>
      <c r="M254" s="176" t="s">
        <v>911</v>
      </c>
      <c r="N254" s="179"/>
      <c r="O254" s="693"/>
      <c r="P254" s="693"/>
      <c r="Q254" s="693"/>
      <c r="R254" s="178" t="s">
        <v>912</v>
      </c>
    </row>
    <row r="255" spans="1:18" ht="24" customHeight="1">
      <c r="A255" s="447"/>
      <c r="B255" s="177"/>
      <c r="C255" s="174"/>
      <c r="D255" s="273"/>
      <c r="E255" s="274"/>
      <c r="F255" s="273"/>
      <c r="G255" s="274"/>
      <c r="H255" s="275"/>
      <c r="I255" s="439"/>
      <c r="J255" s="276"/>
      <c r="K255" s="347"/>
      <c r="L255" s="348"/>
      <c r="M255" s="176"/>
      <c r="N255" s="179"/>
      <c r="O255" s="693"/>
      <c r="P255" s="693"/>
      <c r="Q255" s="693"/>
      <c r="R255" s="178"/>
    </row>
    <row r="256" spans="1:18" ht="24" customHeight="1">
      <c r="A256" s="244" t="s">
        <v>913</v>
      </c>
      <c r="B256" s="177" t="s">
        <v>914</v>
      </c>
      <c r="C256" s="174" t="s">
        <v>915</v>
      </c>
      <c r="D256" s="273" t="s">
        <v>916</v>
      </c>
      <c r="E256" s="274"/>
      <c r="F256" s="274"/>
      <c r="G256" s="274"/>
      <c r="H256" s="345"/>
      <c r="I256" s="346"/>
      <c r="J256" s="278"/>
      <c r="K256" s="347"/>
      <c r="L256" s="278">
        <v>35</v>
      </c>
      <c r="M256" s="358" t="s">
        <v>917</v>
      </c>
      <c r="N256" s="179" t="s">
        <v>918</v>
      </c>
      <c r="O256" s="693"/>
      <c r="P256" s="693"/>
      <c r="Q256" s="693"/>
      <c r="R256" s="178"/>
    </row>
    <row r="257" spans="1:36" ht="24" customHeight="1">
      <c r="A257" s="244"/>
      <c r="B257" s="177"/>
      <c r="C257" s="174" t="s">
        <v>919</v>
      </c>
      <c r="D257" s="273" t="s">
        <v>916</v>
      </c>
      <c r="E257" s="274"/>
      <c r="F257" s="274"/>
      <c r="G257" s="274"/>
      <c r="H257" s="345"/>
      <c r="I257" s="346"/>
      <c r="J257" s="278"/>
      <c r="K257" s="347"/>
      <c r="L257" s="278">
        <v>30</v>
      </c>
      <c r="M257" s="358" t="s">
        <v>917</v>
      </c>
      <c r="N257" s="179" t="s">
        <v>918</v>
      </c>
      <c r="O257" s="693"/>
      <c r="P257" s="693"/>
      <c r="Q257" s="693"/>
      <c r="R257" s="178"/>
    </row>
    <row r="258" spans="1:36" ht="24" customHeight="1">
      <c r="A258" s="244"/>
      <c r="B258" s="177"/>
      <c r="C258" s="174" t="s">
        <v>920</v>
      </c>
      <c r="D258" s="273" t="s">
        <v>916</v>
      </c>
      <c r="E258" s="274"/>
      <c r="F258" s="274"/>
      <c r="G258" s="274"/>
      <c r="H258" s="345"/>
      <c r="I258" s="346"/>
      <c r="J258" s="278"/>
      <c r="K258" s="347"/>
      <c r="L258" s="278">
        <v>5</v>
      </c>
      <c r="M258" s="358" t="s">
        <v>917</v>
      </c>
      <c r="N258" s="179" t="s">
        <v>918</v>
      </c>
      <c r="O258" s="693"/>
      <c r="P258" s="693"/>
      <c r="Q258" s="693"/>
      <c r="R258" s="178"/>
    </row>
    <row r="259" spans="1:36" ht="24" customHeight="1">
      <c r="A259" s="244"/>
      <c r="B259" s="177" t="s">
        <v>852</v>
      </c>
      <c r="C259" s="174" t="s">
        <v>921</v>
      </c>
      <c r="D259" s="273" t="s">
        <v>916</v>
      </c>
      <c r="E259" s="274"/>
      <c r="F259" s="274"/>
      <c r="G259" s="274"/>
      <c r="H259" s="345"/>
      <c r="I259" s="346"/>
      <c r="J259" s="278"/>
      <c r="K259" s="347"/>
      <c r="L259" s="278">
        <v>21</v>
      </c>
      <c r="M259" s="358" t="s">
        <v>917</v>
      </c>
      <c r="N259" s="179" t="s">
        <v>922</v>
      </c>
      <c r="O259" s="693"/>
      <c r="P259" s="693"/>
      <c r="Q259" s="693"/>
      <c r="R259" s="178"/>
    </row>
    <row r="260" spans="1:36" ht="24" customHeight="1">
      <c r="A260" s="244"/>
      <c r="B260" s="177"/>
      <c r="C260" s="174"/>
      <c r="D260" s="273"/>
      <c r="E260" s="274"/>
      <c r="F260" s="274"/>
      <c r="G260" s="274"/>
      <c r="H260" s="345"/>
      <c r="I260" s="346"/>
      <c r="J260" s="278"/>
      <c r="K260" s="347"/>
      <c r="L260" s="278">
        <f>SUM(L256:L259)/1000</f>
        <v>9.0999999999999998E-2</v>
      </c>
      <c r="M260" s="363" t="s">
        <v>911</v>
      </c>
      <c r="N260" s="179"/>
      <c r="O260" s="693"/>
      <c r="P260" s="693"/>
      <c r="Q260" s="693"/>
      <c r="R260" s="178" t="s">
        <v>897</v>
      </c>
      <c r="X260" s="244" t="s">
        <v>118</v>
      </c>
      <c r="Y260" s="177" t="s">
        <v>923</v>
      </c>
      <c r="Z260" s="174" t="s">
        <v>924</v>
      </c>
      <c r="AA260" s="273">
        <v>0.65</v>
      </c>
      <c r="AB260" s="274" t="s">
        <v>765</v>
      </c>
      <c r="AC260" s="273">
        <v>1.8</v>
      </c>
      <c r="AD260" s="274" t="s">
        <v>765</v>
      </c>
      <c r="AE260" s="275">
        <v>4</v>
      </c>
      <c r="AF260" s="439" t="s">
        <v>766</v>
      </c>
      <c r="AG260" s="276"/>
      <c r="AH260" s="347"/>
      <c r="AI260" s="348">
        <f>ROUND(AA260*AC260*AE260,5)</f>
        <v>4.68</v>
      </c>
      <c r="AJ260" s="176"/>
    </row>
    <row r="261" spans="1:36" ht="24" customHeight="1">
      <c r="A261" s="244"/>
      <c r="B261" s="177"/>
      <c r="C261" s="174"/>
      <c r="D261" s="354"/>
      <c r="E261" s="354"/>
      <c r="F261" s="354"/>
      <c r="G261" s="351"/>
      <c r="H261" s="275"/>
      <c r="I261" s="346"/>
      <c r="J261" s="276"/>
      <c r="K261" s="347"/>
      <c r="L261" s="348"/>
      <c r="M261" s="176"/>
      <c r="N261" s="179"/>
      <c r="O261" s="693"/>
      <c r="P261" s="693"/>
      <c r="Q261" s="693"/>
      <c r="R261" s="178"/>
      <c r="X261" s="244"/>
      <c r="Y261" s="177"/>
      <c r="Z261" s="174"/>
      <c r="AA261" s="273">
        <v>0.83</v>
      </c>
      <c r="AB261" s="274" t="s">
        <v>765</v>
      </c>
      <c r="AC261" s="273">
        <v>1.8</v>
      </c>
      <c r="AD261" s="274" t="s">
        <v>765</v>
      </c>
      <c r="AE261" s="275">
        <v>2</v>
      </c>
      <c r="AF261" s="439" t="s">
        <v>766</v>
      </c>
      <c r="AG261" s="276"/>
      <c r="AH261" s="347"/>
      <c r="AI261" s="348">
        <f>ROUND(AA261*AC261*AE261,5)</f>
        <v>2.988</v>
      </c>
      <c r="AJ261" s="176"/>
    </row>
    <row r="262" spans="1:36" ht="24" customHeight="1">
      <c r="A262" s="244"/>
      <c r="B262" s="177"/>
      <c r="C262" s="174"/>
      <c r="D262" s="273"/>
      <c r="E262" s="274"/>
      <c r="F262" s="273"/>
      <c r="G262" s="274"/>
      <c r="H262" s="345"/>
      <c r="I262" s="274"/>
      <c r="J262" s="445"/>
      <c r="K262" s="278"/>
      <c r="L262" s="274"/>
      <c r="M262" s="176"/>
      <c r="N262" s="179"/>
      <c r="O262" s="693"/>
      <c r="P262" s="693"/>
      <c r="Q262" s="693"/>
      <c r="R262" s="178"/>
      <c r="X262" s="244"/>
      <c r="Y262" s="177"/>
      <c r="Z262" s="174"/>
      <c r="AA262" s="273"/>
      <c r="AB262" s="274"/>
      <c r="AC262" s="273"/>
      <c r="AD262" s="274"/>
      <c r="AE262" s="275"/>
      <c r="AF262" s="439"/>
      <c r="AG262" s="276"/>
      <c r="AH262" s="347"/>
      <c r="AI262" s="348"/>
      <c r="AJ262" s="176"/>
    </row>
    <row r="263" spans="1:36" ht="24" customHeight="1">
      <c r="A263" s="244"/>
      <c r="B263" s="177"/>
      <c r="C263" s="174"/>
      <c r="D263" s="273"/>
      <c r="E263" s="274"/>
      <c r="F263" s="273"/>
      <c r="G263" s="274"/>
      <c r="H263" s="275"/>
      <c r="I263" s="439"/>
      <c r="J263" s="276"/>
      <c r="K263" s="347"/>
      <c r="L263" s="348"/>
      <c r="M263" s="176"/>
      <c r="N263" s="179"/>
      <c r="O263" s="693"/>
      <c r="P263" s="693"/>
      <c r="Q263" s="693"/>
      <c r="R263" s="178"/>
      <c r="X263" s="244"/>
      <c r="Y263" s="177"/>
      <c r="Z263" s="174"/>
      <c r="AA263" s="273"/>
      <c r="AB263" s="274"/>
      <c r="AC263" s="273"/>
      <c r="AD263" s="274"/>
      <c r="AE263" s="275"/>
      <c r="AF263" s="439"/>
      <c r="AG263" s="276"/>
      <c r="AH263" s="347"/>
      <c r="AI263" s="348"/>
      <c r="AJ263" s="176"/>
    </row>
    <row r="264" spans="1:36" ht="24" customHeight="1">
      <c r="A264" s="244"/>
      <c r="B264" s="177"/>
      <c r="C264" s="174"/>
      <c r="D264" s="273"/>
      <c r="E264" s="274"/>
      <c r="F264" s="273"/>
      <c r="G264" s="274"/>
      <c r="H264" s="275"/>
      <c r="I264" s="439"/>
      <c r="J264" s="276"/>
      <c r="K264" s="347"/>
      <c r="L264" s="348"/>
      <c r="M264" s="176"/>
      <c r="N264" s="179"/>
      <c r="O264" s="693"/>
      <c r="P264" s="693"/>
      <c r="Q264" s="693"/>
      <c r="R264" s="178"/>
      <c r="X264" s="244"/>
      <c r="Y264" s="177"/>
      <c r="Z264" s="174"/>
      <c r="AA264" s="273"/>
      <c r="AB264" s="274"/>
      <c r="AC264" s="273"/>
      <c r="AD264" s="274"/>
      <c r="AE264" s="275"/>
      <c r="AF264" s="439"/>
      <c r="AG264" s="276"/>
      <c r="AH264" s="347"/>
      <c r="AI264" s="348"/>
      <c r="AJ264" s="176"/>
    </row>
    <row r="265" spans="1:36" ht="24" customHeight="1">
      <c r="A265" s="244"/>
      <c r="B265" s="177"/>
      <c r="C265" s="174"/>
      <c r="D265" s="273"/>
      <c r="E265" s="274"/>
      <c r="F265" s="273"/>
      <c r="G265" s="274"/>
      <c r="H265" s="275"/>
      <c r="I265" s="439"/>
      <c r="J265" s="276"/>
      <c r="K265" s="347"/>
      <c r="L265" s="348"/>
      <c r="M265" s="176"/>
      <c r="N265" s="179"/>
      <c r="O265" s="693"/>
      <c r="P265" s="693"/>
      <c r="Q265" s="693"/>
      <c r="R265" s="178"/>
      <c r="X265" s="244"/>
      <c r="Y265" s="177"/>
      <c r="Z265" s="174"/>
      <c r="AA265" s="273"/>
      <c r="AB265" s="274"/>
      <c r="AC265" s="273"/>
      <c r="AD265" s="274"/>
      <c r="AE265" s="275"/>
      <c r="AF265" s="439"/>
      <c r="AG265" s="276"/>
      <c r="AH265" s="347"/>
      <c r="AI265" s="348"/>
      <c r="AJ265" s="176"/>
    </row>
    <row r="266" spans="1:36" ht="24" customHeight="1">
      <c r="A266" s="244"/>
      <c r="B266" s="177"/>
      <c r="C266" s="174"/>
      <c r="D266" s="273"/>
      <c r="E266" s="274"/>
      <c r="F266" s="273"/>
      <c r="G266" s="274"/>
      <c r="H266" s="275"/>
      <c r="I266" s="439"/>
      <c r="J266" s="276"/>
      <c r="K266" s="347"/>
      <c r="L266" s="348"/>
      <c r="M266" s="176"/>
      <c r="N266" s="179"/>
      <c r="O266" s="693"/>
      <c r="P266" s="693"/>
      <c r="Q266" s="693"/>
      <c r="R266" s="178"/>
      <c r="X266" s="244"/>
      <c r="Y266" s="177"/>
      <c r="Z266" s="174"/>
      <c r="AA266" s="273"/>
      <c r="AB266" s="274"/>
      <c r="AC266" s="273"/>
      <c r="AD266" s="274"/>
      <c r="AE266" s="275"/>
      <c r="AF266" s="439"/>
      <c r="AG266" s="276"/>
      <c r="AH266" s="347"/>
      <c r="AI266" s="348"/>
      <c r="AJ266" s="176"/>
    </row>
    <row r="267" spans="1:36" ht="24" customHeight="1">
      <c r="A267" s="244"/>
      <c r="B267" s="177"/>
      <c r="C267" s="174"/>
      <c r="D267" s="273"/>
      <c r="E267" s="274"/>
      <c r="F267" s="273"/>
      <c r="G267" s="274"/>
      <c r="H267" s="275"/>
      <c r="I267" s="439"/>
      <c r="J267" s="276"/>
      <c r="K267" s="347"/>
      <c r="L267" s="348"/>
      <c r="M267" s="176"/>
      <c r="N267" s="179"/>
      <c r="O267" s="693"/>
      <c r="P267" s="693"/>
      <c r="Q267" s="693"/>
      <c r="R267" s="178"/>
      <c r="X267" s="244"/>
      <c r="Y267" s="177"/>
      <c r="Z267" s="174"/>
      <c r="AA267" s="273"/>
      <c r="AB267" s="274"/>
      <c r="AC267" s="273"/>
      <c r="AD267" s="274"/>
      <c r="AE267" s="275"/>
      <c r="AF267" s="439"/>
      <c r="AG267" s="276"/>
      <c r="AH267" s="347"/>
      <c r="AI267" s="348"/>
      <c r="AJ267" s="176"/>
    </row>
    <row r="268" spans="1:36" ht="24" customHeight="1">
      <c r="A268" s="244"/>
      <c r="B268" s="177"/>
      <c r="C268" s="174"/>
      <c r="D268" s="273"/>
      <c r="E268" s="274"/>
      <c r="F268" s="273"/>
      <c r="G268" s="274"/>
      <c r="H268" s="275"/>
      <c r="I268" s="439"/>
      <c r="J268" s="276"/>
      <c r="K268" s="347"/>
      <c r="L268" s="348"/>
      <c r="M268" s="176"/>
      <c r="N268" s="179"/>
      <c r="O268" s="693"/>
      <c r="P268" s="693"/>
      <c r="Q268" s="693"/>
      <c r="R268" s="178"/>
      <c r="X268" s="244"/>
      <c r="Y268" s="177"/>
      <c r="Z268" s="174"/>
      <c r="AA268" s="273"/>
      <c r="AB268" s="274"/>
      <c r="AC268" s="273"/>
      <c r="AD268" s="274"/>
      <c r="AE268" s="275"/>
      <c r="AF268" s="439"/>
      <c r="AG268" s="276"/>
      <c r="AH268" s="347"/>
      <c r="AI268" s="348"/>
      <c r="AJ268" s="176"/>
    </row>
    <row r="269" spans="1:36" ht="24" customHeight="1">
      <c r="A269" s="244"/>
      <c r="B269" s="177"/>
      <c r="C269" s="174"/>
      <c r="D269" s="273"/>
      <c r="E269" s="274"/>
      <c r="F269" s="273"/>
      <c r="G269" s="274"/>
      <c r="H269" s="275"/>
      <c r="I269" s="439"/>
      <c r="J269" s="276"/>
      <c r="K269" s="347"/>
      <c r="L269" s="348"/>
      <c r="M269" s="176"/>
      <c r="N269" s="179"/>
      <c r="O269" s="693"/>
      <c r="P269" s="693"/>
      <c r="Q269" s="693"/>
      <c r="R269" s="178"/>
      <c r="X269" s="244"/>
      <c r="Y269" s="177"/>
      <c r="Z269" s="174"/>
      <c r="AA269" s="273"/>
      <c r="AB269" s="274"/>
      <c r="AC269" s="273"/>
      <c r="AD269" s="274"/>
      <c r="AE269" s="275"/>
      <c r="AF269" s="439"/>
      <c r="AG269" s="276"/>
      <c r="AH269" s="347"/>
      <c r="AI269" s="348"/>
      <c r="AJ269" s="176"/>
    </row>
    <row r="270" spans="1:36" ht="24" customHeight="1">
      <c r="A270" s="244"/>
      <c r="B270" s="177"/>
      <c r="C270" s="174"/>
      <c r="D270" s="273"/>
      <c r="E270" s="274"/>
      <c r="F270" s="273"/>
      <c r="G270" s="274"/>
      <c r="H270" s="275"/>
      <c r="I270" s="346"/>
      <c r="J270" s="276"/>
      <c r="K270" s="347"/>
      <c r="L270" s="348"/>
      <c r="M270" s="176"/>
      <c r="N270" s="180"/>
      <c r="O270" s="181"/>
      <c r="P270" s="181"/>
      <c r="Q270" s="181"/>
      <c r="R270" s="182"/>
      <c r="X270" s="244"/>
      <c r="Y270" s="177"/>
      <c r="Z270" s="174"/>
      <c r="AA270" s="273"/>
      <c r="AB270" s="274"/>
      <c r="AC270" s="273"/>
      <c r="AD270" s="274"/>
      <c r="AE270" s="275"/>
      <c r="AF270" s="439"/>
      <c r="AG270" s="276"/>
      <c r="AH270" s="347"/>
      <c r="AI270" s="348"/>
      <c r="AJ270" s="176"/>
    </row>
    <row r="271" spans="1:36" ht="24" customHeight="1">
      <c r="A271" s="1101" t="str">
        <f>$A$1</f>
        <v>数　　　　量　　　　計　　　　算　　　　表　　　（関の山車会館伝承活動棟及び展示棟改修工事） 解体</v>
      </c>
      <c r="B271" s="1102"/>
      <c r="C271" s="1102"/>
      <c r="D271" s="1102"/>
      <c r="E271" s="1102"/>
      <c r="F271" s="1102"/>
      <c r="G271" s="1102"/>
      <c r="H271" s="1102"/>
      <c r="I271" s="1102"/>
      <c r="J271" s="1102"/>
      <c r="K271" s="1102"/>
      <c r="L271" s="1102"/>
      <c r="M271" s="1102"/>
      <c r="N271" s="1102"/>
      <c r="O271" s="1102"/>
      <c r="P271" s="1102"/>
      <c r="Q271" s="1102"/>
      <c r="R271" s="1103"/>
      <c r="X271" s="244"/>
      <c r="Y271" s="177"/>
      <c r="Z271" s="174"/>
      <c r="AA271" s="273"/>
      <c r="AB271" s="274"/>
      <c r="AC271" s="273"/>
      <c r="AD271" s="274"/>
      <c r="AE271" s="275"/>
      <c r="AF271" s="439"/>
      <c r="AG271" s="276"/>
      <c r="AH271" s="347"/>
      <c r="AI271" s="348"/>
      <c r="AJ271" s="176"/>
    </row>
    <row r="272" spans="1:36" ht="24" customHeight="1">
      <c r="A272" s="1104"/>
      <c r="B272" s="1105"/>
      <c r="C272" s="1105"/>
      <c r="D272" s="1105"/>
      <c r="E272" s="1105"/>
      <c r="F272" s="1105"/>
      <c r="G272" s="1105"/>
      <c r="H272" s="1105"/>
      <c r="I272" s="1105"/>
      <c r="J272" s="1105"/>
      <c r="K272" s="1105"/>
      <c r="L272" s="1105"/>
      <c r="M272" s="1105"/>
      <c r="N272" s="1105"/>
      <c r="O272" s="1105"/>
      <c r="P272" s="1105"/>
      <c r="Q272" s="1105"/>
      <c r="R272" s="1106"/>
      <c r="X272" s="244"/>
      <c r="Y272" s="177"/>
      <c r="Z272" s="174"/>
      <c r="AA272" s="273"/>
      <c r="AB272" s="274"/>
      <c r="AC272" s="273"/>
      <c r="AD272" s="274"/>
      <c r="AE272" s="275"/>
      <c r="AF272" s="439"/>
      <c r="AG272" s="276"/>
      <c r="AH272" s="347"/>
      <c r="AI272" s="348"/>
      <c r="AJ272" s="176"/>
    </row>
    <row r="273" spans="1:36" ht="24" customHeight="1">
      <c r="A273" s="1107"/>
      <c r="B273" s="1108"/>
      <c r="C273" s="1108"/>
      <c r="D273" s="1108"/>
      <c r="E273" s="1108"/>
      <c r="F273" s="1108"/>
      <c r="G273" s="1108"/>
      <c r="H273" s="1108"/>
      <c r="I273" s="1108"/>
      <c r="J273" s="1108"/>
      <c r="K273" s="1108"/>
      <c r="L273" s="1108"/>
      <c r="M273" s="1108"/>
      <c r="N273" s="1108"/>
      <c r="O273" s="1108"/>
      <c r="P273" s="1108"/>
      <c r="Q273" s="1108"/>
      <c r="R273" s="1109"/>
      <c r="X273" s="244"/>
      <c r="Y273" s="177"/>
      <c r="Z273" s="174" t="s">
        <v>252</v>
      </c>
      <c r="AA273" s="273">
        <v>0.87</v>
      </c>
      <c r="AB273" s="274" t="s">
        <v>447</v>
      </c>
      <c r="AC273" s="273">
        <v>2</v>
      </c>
      <c r="AD273" s="274" t="s">
        <v>447</v>
      </c>
      <c r="AE273" s="275">
        <v>2</v>
      </c>
      <c r="AF273" s="439" t="s">
        <v>446</v>
      </c>
      <c r="AG273" s="276"/>
      <c r="AH273" s="347"/>
      <c r="AI273" s="348">
        <f>ROUND(AA273*AC273*AE273,5)</f>
        <v>3.48</v>
      </c>
      <c r="AJ273" s="176"/>
    </row>
    <row r="274" spans="1:36" ht="24" customHeight="1">
      <c r="A274" s="244" t="s">
        <v>52</v>
      </c>
      <c r="B274" s="1059" t="s">
        <v>53</v>
      </c>
      <c r="C274" s="1060"/>
      <c r="D274" s="1059" t="s">
        <v>54</v>
      </c>
      <c r="E274" s="1061"/>
      <c r="F274" s="1061"/>
      <c r="G274" s="1061"/>
      <c r="H274" s="1061"/>
      <c r="I274" s="1060"/>
      <c r="J274" s="354"/>
      <c r="K274" s="403"/>
      <c r="L274" s="244" t="s">
        <v>55</v>
      </c>
      <c r="M274" s="244" t="s">
        <v>56</v>
      </c>
      <c r="N274" s="1059" t="s">
        <v>57</v>
      </c>
      <c r="O274" s="1061"/>
      <c r="P274" s="1061"/>
      <c r="Q274" s="1061"/>
      <c r="R274" s="1060"/>
      <c r="X274" s="244" t="s">
        <v>925</v>
      </c>
      <c r="Y274" s="177" t="s">
        <v>926</v>
      </c>
      <c r="Z274" s="174" t="s">
        <v>853</v>
      </c>
      <c r="AA274" s="273">
        <v>0.06</v>
      </c>
      <c r="AB274" s="274" t="s">
        <v>691</v>
      </c>
      <c r="AC274" s="273">
        <v>0.06</v>
      </c>
      <c r="AD274" s="274" t="s">
        <v>691</v>
      </c>
      <c r="AE274" s="273">
        <v>2</v>
      </c>
      <c r="AF274" s="274" t="s">
        <v>691</v>
      </c>
      <c r="AG274" s="276">
        <v>4</v>
      </c>
      <c r="AH274" s="448" t="s">
        <v>927</v>
      </c>
      <c r="AI274" s="348">
        <f>ROUND(AA274*AC274*AE274*AG274,5)</f>
        <v>2.8799999999999999E-2</v>
      </c>
      <c r="AJ274" s="176"/>
    </row>
    <row r="275" spans="1:36" ht="24" customHeight="1">
      <c r="A275" s="244" t="s">
        <v>928</v>
      </c>
      <c r="B275" s="177" t="s">
        <v>929</v>
      </c>
      <c r="C275" s="174"/>
      <c r="D275" s="273">
        <f>D86</f>
        <v>6.37</v>
      </c>
      <c r="E275" s="274" t="s">
        <v>447</v>
      </c>
      <c r="F275" s="273">
        <v>0.83</v>
      </c>
      <c r="G275" s="274" t="s">
        <v>447</v>
      </c>
      <c r="H275" s="345">
        <v>0.03</v>
      </c>
      <c r="I275" s="346" t="s">
        <v>446</v>
      </c>
      <c r="J275" s="276"/>
      <c r="K275" s="347"/>
      <c r="L275" s="348">
        <f>ROUND(D275*F275*H275,5)</f>
        <v>0.15861</v>
      </c>
      <c r="M275" s="176" t="s">
        <v>379</v>
      </c>
      <c r="N275" s="179"/>
      <c r="O275" s="693"/>
      <c r="P275" s="693"/>
      <c r="Q275" s="693"/>
      <c r="R275" s="178"/>
      <c r="X275" s="244"/>
      <c r="Y275" s="177"/>
      <c r="Z275" s="174" t="s">
        <v>687</v>
      </c>
      <c r="AA275" s="273">
        <v>0.09</v>
      </c>
      <c r="AB275" s="274" t="s">
        <v>688</v>
      </c>
      <c r="AC275" s="273">
        <v>0.17499999999999999</v>
      </c>
      <c r="AD275" s="274" t="s">
        <v>688</v>
      </c>
      <c r="AE275" s="273">
        <v>1.8</v>
      </c>
      <c r="AF275" s="274" t="s">
        <v>688</v>
      </c>
      <c r="AG275" s="276">
        <v>4</v>
      </c>
      <c r="AH275" s="448" t="s">
        <v>930</v>
      </c>
      <c r="AI275" s="348">
        <f>ROUND(AA275*AC275*AE275*AG275,5)</f>
        <v>0.1134</v>
      </c>
      <c r="AJ275" s="176"/>
    </row>
    <row r="276" spans="1:36" ht="24" customHeight="1">
      <c r="A276" s="244"/>
      <c r="B276" s="177"/>
      <c r="C276" s="174"/>
      <c r="D276" s="273">
        <f>L275</f>
        <v>0.15861</v>
      </c>
      <c r="E276" s="274" t="s">
        <v>779</v>
      </c>
      <c r="F276" s="356">
        <v>20</v>
      </c>
      <c r="G276" s="187" t="s">
        <v>931</v>
      </c>
      <c r="H276" s="345">
        <v>9.8000000000000007</v>
      </c>
      <c r="I276" s="346" t="s">
        <v>932</v>
      </c>
      <c r="J276" s="278"/>
      <c r="K276" s="347"/>
      <c r="L276" s="188">
        <f>ROUND(D276*F276/H276,2)</f>
        <v>0.32</v>
      </c>
      <c r="M276" s="184" t="s">
        <v>933</v>
      </c>
      <c r="N276" s="186" t="s">
        <v>934</v>
      </c>
      <c r="O276" s="693"/>
      <c r="P276" s="693"/>
      <c r="Q276" s="693"/>
      <c r="R276" s="178" t="s">
        <v>795</v>
      </c>
      <c r="X276" s="244"/>
      <c r="Y276" s="177"/>
      <c r="Z276" s="174"/>
      <c r="AA276" s="273">
        <v>0.09</v>
      </c>
      <c r="AB276" s="274" t="s">
        <v>779</v>
      </c>
      <c r="AC276" s="273">
        <v>0.17499999999999999</v>
      </c>
      <c r="AD276" s="274" t="s">
        <v>779</v>
      </c>
      <c r="AE276" s="273">
        <v>2.73</v>
      </c>
      <c r="AF276" s="274" t="s">
        <v>779</v>
      </c>
      <c r="AG276" s="276">
        <v>1</v>
      </c>
      <c r="AH276" s="448" t="s">
        <v>778</v>
      </c>
      <c r="AI276" s="348">
        <f>ROUND(AA276*AC276*AE276*AG276,5)</f>
        <v>4.2999999999999997E-2</v>
      </c>
      <c r="AJ276" s="176"/>
    </row>
    <row r="277" spans="1:36" ht="24" customHeight="1">
      <c r="A277" s="244"/>
      <c r="B277" s="177"/>
      <c r="C277" s="174"/>
      <c r="D277" s="273"/>
      <c r="E277" s="274"/>
      <c r="F277" s="273"/>
      <c r="G277" s="274"/>
      <c r="H277" s="345"/>
      <c r="I277" s="346"/>
      <c r="J277" s="276"/>
      <c r="K277" s="347"/>
      <c r="L277" s="348"/>
      <c r="M277" s="176"/>
      <c r="N277" s="179"/>
      <c r="O277" s="693"/>
      <c r="P277" s="693"/>
      <c r="Q277" s="693"/>
      <c r="R277" s="178"/>
      <c r="X277" s="244"/>
      <c r="Y277" s="177"/>
      <c r="Z277" s="174"/>
      <c r="AA277" s="273"/>
      <c r="AB277" s="274"/>
      <c r="AC277" s="273"/>
      <c r="AD277" s="274"/>
      <c r="AE277" s="273"/>
      <c r="AF277" s="274"/>
      <c r="AG277" s="276"/>
      <c r="AH277" s="448"/>
      <c r="AI277" s="348"/>
      <c r="AJ277" s="176"/>
    </row>
    <row r="278" spans="1:36" ht="24" customHeight="1">
      <c r="A278" s="244" t="s">
        <v>258</v>
      </c>
      <c r="B278" s="177" t="s">
        <v>935</v>
      </c>
      <c r="C278" s="174"/>
      <c r="D278" s="273">
        <f>K14</f>
        <v>147.41999999999999</v>
      </c>
      <c r="E278" s="274" t="s">
        <v>447</v>
      </c>
      <c r="F278" s="273">
        <v>0.03</v>
      </c>
      <c r="G278" s="274" t="s">
        <v>447</v>
      </c>
      <c r="H278" s="275">
        <v>20</v>
      </c>
      <c r="I278" s="187" t="s">
        <v>904</v>
      </c>
      <c r="J278" s="276"/>
      <c r="K278" s="347"/>
      <c r="L278" s="348"/>
      <c r="M278" s="176"/>
      <c r="N278" s="186" t="s">
        <v>936</v>
      </c>
      <c r="O278" s="693"/>
      <c r="P278" s="693"/>
      <c r="Q278" s="693"/>
      <c r="R278" s="178"/>
      <c r="X278" s="244"/>
      <c r="Y278" s="177"/>
      <c r="Z278" s="174"/>
      <c r="AA278" s="273">
        <v>0.09</v>
      </c>
      <c r="AB278" s="274" t="s">
        <v>447</v>
      </c>
      <c r="AC278" s="273">
        <v>0.17499999999999999</v>
      </c>
      <c r="AD278" s="274" t="s">
        <v>447</v>
      </c>
      <c r="AE278" s="273">
        <v>3.33</v>
      </c>
      <c r="AF278" s="274" t="s">
        <v>447</v>
      </c>
      <c r="AG278" s="276">
        <v>1</v>
      </c>
      <c r="AH278" s="448" t="s">
        <v>453</v>
      </c>
      <c r="AI278" s="348">
        <f>ROUND(AA278*AC278*AE278*AG278,5)</f>
        <v>5.2449999999999997E-2</v>
      </c>
      <c r="AJ278" s="176"/>
    </row>
    <row r="279" spans="1:36" ht="24" customHeight="1">
      <c r="A279" s="244"/>
      <c r="B279" s="177"/>
      <c r="C279" s="174"/>
      <c r="D279" s="273">
        <v>9.8000000000000007</v>
      </c>
      <c r="E279" s="274"/>
      <c r="F279" s="273"/>
      <c r="G279" s="274"/>
      <c r="H279" s="345"/>
      <c r="I279" s="346" t="s">
        <v>446</v>
      </c>
      <c r="J279" s="276"/>
      <c r="K279" s="347"/>
      <c r="L279" s="278">
        <f>ROUND(D278*F278*H278/D279,2)</f>
        <v>9.0299999999999994</v>
      </c>
      <c r="M279" s="176" t="s">
        <v>391</v>
      </c>
      <c r="N279" s="179"/>
      <c r="O279" s="693"/>
      <c r="P279" s="693"/>
      <c r="Q279" s="693"/>
      <c r="R279" s="178" t="s">
        <v>795</v>
      </c>
      <c r="X279" s="244"/>
      <c r="Y279" s="177"/>
      <c r="Z279" s="174" t="s">
        <v>937</v>
      </c>
      <c r="AA279" s="273">
        <v>0.09</v>
      </c>
      <c r="AB279" s="274" t="s">
        <v>447</v>
      </c>
      <c r="AC279" s="273">
        <v>0.17499999999999999</v>
      </c>
      <c r="AD279" s="274" t="s">
        <v>447</v>
      </c>
      <c r="AE279" s="273">
        <v>1.8</v>
      </c>
      <c r="AF279" s="274" t="s">
        <v>447</v>
      </c>
      <c r="AG279" s="276">
        <v>4</v>
      </c>
      <c r="AH279" s="448" t="s">
        <v>453</v>
      </c>
      <c r="AI279" s="348">
        <f>ROUND(AA279*AC279*AE279*AG279,5)</f>
        <v>0.1134</v>
      </c>
      <c r="AJ279" s="176"/>
    </row>
    <row r="280" spans="1:36" ht="24" customHeight="1">
      <c r="A280" s="244"/>
      <c r="B280" s="177"/>
      <c r="C280" s="174"/>
      <c r="D280" s="273"/>
      <c r="E280" s="274"/>
      <c r="F280" s="273"/>
      <c r="G280" s="274"/>
      <c r="H280" s="345"/>
      <c r="I280" s="346"/>
      <c r="J280" s="276"/>
      <c r="K280" s="347"/>
      <c r="L280" s="348"/>
      <c r="M280" s="176"/>
      <c r="N280" s="179"/>
      <c r="O280" s="693"/>
      <c r="P280" s="693"/>
      <c r="Q280" s="693"/>
      <c r="R280" s="178"/>
      <c r="X280" s="244"/>
      <c r="Y280" s="177"/>
      <c r="Z280" s="174" t="s">
        <v>876</v>
      </c>
      <c r="AA280" s="273">
        <v>0.04</v>
      </c>
      <c r="AB280" s="274" t="s">
        <v>765</v>
      </c>
      <c r="AC280" s="273">
        <v>5.5E-2</v>
      </c>
      <c r="AD280" s="274" t="s">
        <v>765</v>
      </c>
      <c r="AE280" s="273">
        <v>2.73</v>
      </c>
      <c r="AF280" s="274" t="s">
        <v>765</v>
      </c>
      <c r="AG280" s="276">
        <v>2</v>
      </c>
      <c r="AH280" s="448" t="s">
        <v>714</v>
      </c>
      <c r="AI280" s="348">
        <f>ROUND(AA280*AC280*AE280*AG280,5)</f>
        <v>1.201E-2</v>
      </c>
      <c r="AJ280" s="176"/>
    </row>
    <row r="281" spans="1:36" ht="24" customHeight="1">
      <c r="A281" s="244"/>
      <c r="B281" s="177"/>
      <c r="C281" s="174"/>
      <c r="D281" s="273"/>
      <c r="E281" s="274"/>
      <c r="F281" s="273"/>
      <c r="G281" s="274"/>
      <c r="H281" s="345"/>
      <c r="I281" s="346"/>
      <c r="J281" s="276"/>
      <c r="K281" s="347"/>
      <c r="L281" s="348"/>
      <c r="M281" s="176"/>
      <c r="N281" s="179"/>
      <c r="O281" s="693"/>
      <c r="P281" s="693"/>
      <c r="Q281" s="693"/>
      <c r="R281" s="178"/>
      <c r="X281" s="244"/>
      <c r="Y281" s="177"/>
      <c r="Z281" s="174"/>
      <c r="AA281" s="273"/>
      <c r="AB281" s="274"/>
      <c r="AC281" s="273"/>
      <c r="AD281" s="274"/>
      <c r="AE281" s="273"/>
      <c r="AF281" s="274"/>
      <c r="AG281" s="276"/>
      <c r="AH281" s="448"/>
      <c r="AI281" s="348"/>
      <c r="AJ281" s="176"/>
    </row>
    <row r="282" spans="1:36" ht="24" customHeight="1">
      <c r="A282" s="244" t="s">
        <v>938</v>
      </c>
      <c r="B282" s="177" t="s">
        <v>939</v>
      </c>
      <c r="C282" s="174"/>
      <c r="D282" s="273">
        <f>L71+L72+L74+L77+L78</f>
        <v>35.06</v>
      </c>
      <c r="E282" s="274" t="s">
        <v>765</v>
      </c>
      <c r="F282" s="273">
        <v>8.9999999999999993E-3</v>
      </c>
      <c r="G282" s="274"/>
      <c r="H282" s="345"/>
      <c r="I282" s="185" t="s">
        <v>714</v>
      </c>
      <c r="J282" s="276"/>
      <c r="K282" s="347"/>
      <c r="L282" s="278">
        <f>ROUND(D282*F282,2)</f>
        <v>0.32</v>
      </c>
      <c r="M282" s="176" t="s">
        <v>837</v>
      </c>
      <c r="N282" s="179"/>
      <c r="O282" s="693"/>
      <c r="P282" s="693"/>
      <c r="Q282" s="693"/>
      <c r="R282" s="178"/>
      <c r="X282" s="244"/>
      <c r="Y282" s="177"/>
      <c r="Z282" s="174"/>
      <c r="AA282" s="273"/>
      <c r="AB282" s="274"/>
      <c r="AC282" s="273"/>
      <c r="AD282" s="274"/>
      <c r="AE282" s="273"/>
      <c r="AF282" s="274"/>
      <c r="AG282" s="276"/>
      <c r="AH282" s="448"/>
      <c r="AI282" s="348"/>
      <c r="AJ282" s="176"/>
    </row>
    <row r="283" spans="1:36" ht="24" customHeight="1">
      <c r="A283" s="244"/>
      <c r="B283" s="177" t="s">
        <v>940</v>
      </c>
      <c r="C283" s="174"/>
      <c r="D283" s="273">
        <f>L75+L79</f>
        <v>7.4499999999999993</v>
      </c>
      <c r="E283" s="274" t="s">
        <v>765</v>
      </c>
      <c r="F283" s="273">
        <v>8.9999999999999993E-3</v>
      </c>
      <c r="G283" s="274"/>
      <c r="H283" s="345"/>
      <c r="I283" s="185" t="s">
        <v>714</v>
      </c>
      <c r="J283" s="276"/>
      <c r="K283" s="347"/>
      <c r="L283" s="278">
        <f>ROUND(D283*F283,2)</f>
        <v>7.0000000000000007E-2</v>
      </c>
      <c r="M283" s="176" t="s">
        <v>837</v>
      </c>
      <c r="N283" s="179"/>
      <c r="O283" s="693"/>
      <c r="P283" s="693"/>
      <c r="Q283" s="693"/>
      <c r="R283" s="178"/>
      <c r="X283" s="244"/>
      <c r="Y283" s="177"/>
      <c r="Z283" s="174"/>
      <c r="AA283" s="273"/>
      <c r="AB283" s="274"/>
      <c r="AC283" s="273"/>
      <c r="AD283" s="274"/>
      <c r="AE283" s="273"/>
      <c r="AF283" s="274"/>
      <c r="AG283" s="276"/>
      <c r="AH283" s="448"/>
      <c r="AI283" s="348"/>
      <c r="AJ283" s="176"/>
    </row>
    <row r="284" spans="1:36" ht="24" customHeight="1">
      <c r="A284" s="244"/>
      <c r="B284" s="177"/>
      <c r="C284" s="174"/>
      <c r="D284" s="273"/>
      <c r="E284" s="274"/>
      <c r="F284" s="356"/>
      <c r="G284" s="274"/>
      <c r="H284" s="345"/>
      <c r="I284" s="346"/>
      <c r="J284" s="278"/>
      <c r="K284" s="347"/>
      <c r="L284" s="449"/>
      <c r="M284" s="184"/>
      <c r="N284" s="179"/>
      <c r="O284" s="693"/>
      <c r="P284" s="693"/>
      <c r="Q284" s="693"/>
      <c r="R284" s="178"/>
      <c r="X284" s="244"/>
      <c r="Y284" s="177"/>
      <c r="Z284" s="174"/>
      <c r="AA284" s="273"/>
      <c r="AB284" s="274"/>
      <c r="AC284" s="273"/>
      <c r="AD284" s="274"/>
      <c r="AE284" s="273"/>
      <c r="AF284" s="274"/>
      <c r="AG284" s="276"/>
      <c r="AH284" s="448"/>
      <c r="AI284" s="348"/>
      <c r="AJ284" s="176"/>
    </row>
    <row r="285" spans="1:36" ht="24" customHeight="1">
      <c r="A285" s="244" t="s">
        <v>928</v>
      </c>
      <c r="B285" s="177" t="s">
        <v>940</v>
      </c>
      <c r="C285" s="174"/>
      <c r="D285" s="273">
        <f>L83+L85+L89</f>
        <v>67.150000000000006</v>
      </c>
      <c r="E285" s="274" t="s">
        <v>765</v>
      </c>
      <c r="F285" s="273">
        <v>8.9999999999999993E-3</v>
      </c>
      <c r="G285" s="274"/>
      <c r="H285" s="345"/>
      <c r="I285" s="185" t="s">
        <v>714</v>
      </c>
      <c r="J285" s="276"/>
      <c r="K285" s="347"/>
      <c r="L285" s="278">
        <f>ROUND(D285*F285,2)</f>
        <v>0.6</v>
      </c>
      <c r="M285" s="184" t="s">
        <v>837</v>
      </c>
      <c r="N285" s="179"/>
      <c r="O285" s="693"/>
      <c r="P285" s="693"/>
      <c r="Q285" s="693"/>
      <c r="R285" s="178"/>
      <c r="X285" s="244"/>
      <c r="Y285" s="177"/>
      <c r="Z285" s="174"/>
      <c r="AA285" s="273"/>
      <c r="AB285" s="274"/>
      <c r="AC285" s="273"/>
      <c r="AD285" s="274"/>
      <c r="AE285" s="273"/>
      <c r="AF285" s="274"/>
      <c r="AG285" s="276"/>
      <c r="AH285" s="448"/>
      <c r="AI285" s="348"/>
      <c r="AJ285" s="176"/>
    </row>
    <row r="286" spans="1:36" ht="24" customHeight="1">
      <c r="A286" s="177"/>
      <c r="B286" s="177"/>
      <c r="C286" s="174"/>
      <c r="D286" s="273"/>
      <c r="E286" s="274"/>
      <c r="F286" s="273"/>
      <c r="G286" s="274"/>
      <c r="H286" s="345"/>
      <c r="I286" s="346"/>
      <c r="J286" s="276"/>
      <c r="K286" s="347"/>
      <c r="L286" s="348">
        <f>SUM(L282:L285)</f>
        <v>0.99</v>
      </c>
      <c r="M286" s="176"/>
      <c r="N286" s="179"/>
      <c r="O286" s="183"/>
      <c r="P286" s="693"/>
      <c r="Q286" s="693"/>
      <c r="R286" s="178"/>
      <c r="X286" s="244"/>
      <c r="Y286" s="177"/>
      <c r="Z286" s="174"/>
      <c r="AA286" s="273"/>
      <c r="AB286" s="274"/>
      <c r="AC286" s="273"/>
      <c r="AD286" s="274"/>
      <c r="AE286" s="273"/>
      <c r="AF286" s="274"/>
      <c r="AG286" s="276"/>
      <c r="AH286" s="448"/>
      <c r="AI286" s="348"/>
      <c r="AJ286" s="176"/>
    </row>
    <row r="287" spans="1:36" ht="24" customHeight="1">
      <c r="A287" s="244"/>
      <c r="B287" s="177"/>
      <c r="C287" s="174"/>
      <c r="D287" s="273">
        <f>L286</f>
        <v>0.99</v>
      </c>
      <c r="E287" s="274" t="s">
        <v>941</v>
      </c>
      <c r="F287" s="257" t="s">
        <v>942</v>
      </c>
      <c r="G287" s="274" t="s">
        <v>941</v>
      </c>
      <c r="H287" s="345">
        <v>0.35</v>
      </c>
      <c r="I287" s="187" t="s">
        <v>943</v>
      </c>
      <c r="J287" s="276"/>
      <c r="K287" s="347"/>
      <c r="L287" s="348"/>
      <c r="M287" s="184"/>
      <c r="N287" s="179"/>
      <c r="O287" s="693"/>
      <c r="P287" s="693"/>
      <c r="Q287" s="693"/>
      <c r="R287" s="178"/>
      <c r="X287" s="244"/>
      <c r="Y287" s="177"/>
      <c r="Z287" s="174"/>
      <c r="AA287" s="273"/>
      <c r="AB287" s="274"/>
      <c r="AC287" s="273"/>
      <c r="AD287" s="274"/>
      <c r="AE287" s="273"/>
      <c r="AF287" s="274"/>
      <c r="AG287" s="276"/>
      <c r="AH287" s="448"/>
      <c r="AI287" s="348"/>
      <c r="AJ287" s="176"/>
    </row>
    <row r="288" spans="1:36" ht="24" customHeight="1">
      <c r="A288" s="244"/>
      <c r="B288" s="177"/>
      <c r="C288" s="174"/>
      <c r="D288" s="345" t="s">
        <v>942</v>
      </c>
      <c r="E288" s="274"/>
      <c r="F288" s="273"/>
      <c r="G288" s="274"/>
      <c r="H288" s="345"/>
      <c r="I288" s="185" t="s">
        <v>944</v>
      </c>
      <c r="J288" s="276"/>
      <c r="K288" s="347"/>
      <c r="L288" s="278">
        <f>ROUND(D287*H287,2)</f>
        <v>0.35</v>
      </c>
      <c r="M288" s="184" t="s">
        <v>945</v>
      </c>
      <c r="N288" s="179" t="s">
        <v>946</v>
      </c>
      <c r="O288" s="183" t="s">
        <v>947</v>
      </c>
      <c r="P288" s="693"/>
      <c r="Q288" s="693"/>
      <c r="R288" s="178" t="s">
        <v>948</v>
      </c>
      <c r="X288" s="244"/>
      <c r="Y288" s="177"/>
      <c r="Z288" s="174"/>
      <c r="AA288" s="273"/>
      <c r="AB288" s="274"/>
      <c r="AC288" s="273"/>
      <c r="AD288" s="274"/>
      <c r="AE288" s="273"/>
      <c r="AF288" s="274"/>
      <c r="AG288" s="276"/>
      <c r="AH288" s="448"/>
      <c r="AI288" s="348"/>
      <c r="AJ288" s="176"/>
    </row>
    <row r="289" spans="1:36" ht="24" customHeight="1">
      <c r="A289" s="244"/>
      <c r="B289" s="177"/>
      <c r="C289" s="174"/>
      <c r="D289" s="273"/>
      <c r="E289" s="274"/>
      <c r="F289" s="273"/>
      <c r="G289" s="274"/>
      <c r="H289" s="345"/>
      <c r="I289" s="346"/>
      <c r="J289" s="276"/>
      <c r="K289" s="347"/>
      <c r="L289" s="348"/>
      <c r="M289" s="184"/>
      <c r="N289" s="179"/>
      <c r="O289" s="693"/>
      <c r="P289" s="693"/>
      <c r="Q289" s="693"/>
      <c r="R289" s="178"/>
      <c r="X289" s="244"/>
      <c r="Y289" s="177"/>
      <c r="Z289" s="174"/>
      <c r="AA289" s="273"/>
      <c r="AB289" s="274"/>
      <c r="AC289" s="273"/>
      <c r="AD289" s="274"/>
      <c r="AE289" s="273"/>
      <c r="AF289" s="274"/>
      <c r="AG289" s="276"/>
      <c r="AH289" s="448"/>
      <c r="AI289" s="348"/>
      <c r="AJ289" s="176"/>
    </row>
    <row r="290" spans="1:36" ht="24" customHeight="1">
      <c r="A290" s="244"/>
      <c r="B290" s="177"/>
      <c r="C290" s="174"/>
      <c r="D290" s="273"/>
      <c r="E290" s="274"/>
      <c r="F290" s="273"/>
      <c r="G290" s="274"/>
      <c r="H290" s="345"/>
      <c r="I290" s="346"/>
      <c r="J290" s="276"/>
      <c r="K290" s="347"/>
      <c r="L290" s="348"/>
      <c r="M290" s="184"/>
      <c r="N290" s="179"/>
      <c r="O290" s="693"/>
      <c r="P290" s="693"/>
      <c r="Q290" s="693"/>
      <c r="R290" s="178"/>
      <c r="X290" s="316"/>
      <c r="Y290" s="450"/>
      <c r="Z290" s="451"/>
      <c r="AA290" s="452"/>
      <c r="AB290" s="453"/>
      <c r="AC290" s="452"/>
      <c r="AD290" s="453"/>
      <c r="AE290" s="452"/>
      <c r="AF290" s="453"/>
      <c r="AG290" s="454"/>
      <c r="AH290" s="455"/>
      <c r="AI290" s="456"/>
      <c r="AJ290" s="457"/>
    </row>
    <row r="291" spans="1:36" ht="24" customHeight="1">
      <c r="A291" s="244"/>
      <c r="B291" s="177"/>
      <c r="C291" s="174"/>
      <c r="D291" s="273"/>
      <c r="E291" s="274"/>
      <c r="F291" s="273"/>
      <c r="G291" s="274"/>
      <c r="H291" s="345"/>
      <c r="I291" s="346"/>
      <c r="J291" s="276"/>
      <c r="K291" s="347"/>
      <c r="L291" s="348"/>
      <c r="M291" s="184"/>
      <c r="N291" s="179"/>
      <c r="O291" s="693"/>
      <c r="P291" s="693"/>
      <c r="Q291" s="693"/>
      <c r="R291" s="178"/>
    </row>
    <row r="292" spans="1:36" ht="24" customHeight="1">
      <c r="A292" s="244"/>
      <c r="B292" s="177"/>
      <c r="C292" s="174"/>
      <c r="D292" s="273"/>
      <c r="E292" s="274"/>
      <c r="F292" s="273"/>
      <c r="G292" s="274"/>
      <c r="H292" s="345"/>
      <c r="I292" s="346"/>
      <c r="J292" s="276"/>
      <c r="K292" s="347"/>
      <c r="L292" s="348"/>
      <c r="M292" s="176"/>
      <c r="N292" s="179"/>
      <c r="O292" s="693"/>
      <c r="P292" s="693"/>
      <c r="Q292" s="693"/>
      <c r="R292" s="178"/>
    </row>
    <row r="293" spans="1:36" ht="24" customHeight="1">
      <c r="A293" s="244"/>
      <c r="B293" s="177"/>
      <c r="C293" s="174"/>
      <c r="D293" s="273"/>
      <c r="E293" s="274"/>
      <c r="F293" s="273"/>
      <c r="G293" s="274"/>
      <c r="H293" s="345"/>
      <c r="I293" s="346"/>
      <c r="J293" s="276"/>
      <c r="K293" s="347"/>
      <c r="L293" s="348"/>
      <c r="M293" s="184"/>
      <c r="N293" s="179"/>
      <c r="O293" s="693"/>
      <c r="P293" s="693"/>
      <c r="Q293" s="693"/>
      <c r="R293" s="178"/>
    </row>
    <row r="294" spans="1:36" ht="24" customHeight="1">
      <c r="A294" s="244"/>
      <c r="B294" s="177"/>
      <c r="C294" s="174"/>
      <c r="D294" s="273"/>
      <c r="E294" s="274"/>
      <c r="F294" s="273"/>
      <c r="G294" s="274"/>
      <c r="H294" s="345"/>
      <c r="I294" s="346"/>
      <c r="J294" s="276"/>
      <c r="K294" s="347"/>
      <c r="L294" s="348"/>
      <c r="M294" s="184"/>
      <c r="N294" s="179"/>
      <c r="O294" s="693"/>
      <c r="P294" s="693"/>
      <c r="Q294" s="693"/>
      <c r="R294" s="178"/>
    </row>
    <row r="295" spans="1:36" ht="24" customHeight="1">
      <c r="A295" s="244"/>
      <c r="B295" s="177"/>
      <c r="C295" s="174"/>
      <c r="D295" s="273"/>
      <c r="E295" s="274"/>
      <c r="F295" s="273"/>
      <c r="G295" s="274"/>
      <c r="H295" s="345"/>
      <c r="I295" s="346"/>
      <c r="J295" s="276"/>
      <c r="K295" s="347"/>
      <c r="L295" s="348"/>
      <c r="M295" s="184"/>
      <c r="N295" s="179"/>
      <c r="O295" s="693"/>
      <c r="P295" s="693"/>
      <c r="Q295" s="693"/>
      <c r="R295" s="178"/>
    </row>
    <row r="296" spans="1:36" ht="24" customHeight="1">
      <c r="A296" s="244"/>
      <c r="B296" s="177"/>
      <c r="C296" s="174"/>
      <c r="D296" s="273"/>
      <c r="E296" s="274"/>
      <c r="F296" s="273"/>
      <c r="G296" s="274"/>
      <c r="H296" s="345"/>
      <c r="I296" s="346"/>
      <c r="J296" s="276"/>
      <c r="K296" s="347"/>
      <c r="L296" s="348"/>
      <c r="M296" s="176"/>
      <c r="N296" s="179"/>
      <c r="O296" s="693"/>
      <c r="P296" s="693"/>
      <c r="Q296" s="693"/>
      <c r="R296" s="178"/>
    </row>
    <row r="297" spans="1:36" ht="24" customHeight="1">
      <c r="A297" s="244"/>
      <c r="B297" s="177"/>
      <c r="C297" s="174"/>
      <c r="D297" s="273"/>
      <c r="E297" s="274"/>
      <c r="F297" s="273"/>
      <c r="G297" s="274"/>
      <c r="H297" s="345"/>
      <c r="I297" s="346"/>
      <c r="J297" s="276"/>
      <c r="K297" s="347"/>
      <c r="L297" s="348"/>
      <c r="M297" s="184"/>
      <c r="N297" s="179"/>
      <c r="O297" s="693"/>
      <c r="P297" s="693"/>
      <c r="Q297" s="693"/>
      <c r="R297" s="178"/>
    </row>
    <row r="298" spans="1:36" ht="24" customHeight="1">
      <c r="A298" s="244"/>
      <c r="B298" s="177"/>
      <c r="C298" s="174"/>
      <c r="D298" s="273"/>
      <c r="E298" s="274"/>
      <c r="F298" s="273"/>
      <c r="G298" s="274"/>
      <c r="H298" s="345"/>
      <c r="I298" s="346"/>
      <c r="J298" s="276"/>
      <c r="K298" s="347"/>
      <c r="L298" s="348"/>
      <c r="M298" s="184"/>
      <c r="N298" s="179"/>
      <c r="O298" s="693"/>
      <c r="P298" s="693"/>
      <c r="Q298" s="693"/>
      <c r="R298" s="178"/>
    </row>
    <row r="299" spans="1:36" ht="24" customHeight="1">
      <c r="A299" s="244"/>
      <c r="B299" s="177"/>
      <c r="C299" s="174"/>
      <c r="D299" s="273"/>
      <c r="E299" s="274"/>
      <c r="F299" s="273"/>
      <c r="G299" s="274"/>
      <c r="H299" s="345"/>
      <c r="I299" s="346"/>
      <c r="J299" s="276"/>
      <c r="K299" s="347"/>
      <c r="L299" s="348"/>
      <c r="M299" s="184"/>
      <c r="N299" s="179"/>
      <c r="O299" s="693"/>
      <c r="P299" s="693"/>
      <c r="Q299" s="693"/>
      <c r="R299" s="178"/>
    </row>
    <row r="300" spans="1:36" ht="24" customHeight="1">
      <c r="A300" s="244"/>
      <c r="B300" s="177"/>
      <c r="C300" s="174"/>
      <c r="D300" s="273"/>
      <c r="E300" s="274"/>
      <c r="F300" s="273"/>
      <c r="G300" s="274"/>
      <c r="H300" s="345"/>
      <c r="I300" s="346"/>
      <c r="J300" s="276"/>
      <c r="K300" s="347"/>
      <c r="L300" s="348"/>
      <c r="M300" s="176"/>
      <c r="N300" s="180"/>
      <c r="O300" s="181"/>
      <c r="P300" s="181"/>
      <c r="Q300" s="181"/>
      <c r="R300" s="182"/>
    </row>
    <row r="301" spans="1:36" ht="24" customHeight="1">
      <c r="A301" s="1101" t="str">
        <f>$A$1</f>
        <v>数　　　　量　　　　計　　　　算　　　　表　　　（関の山車会館伝承活動棟及び展示棟改修工事） 解体</v>
      </c>
      <c r="B301" s="1102"/>
      <c r="C301" s="1102"/>
      <c r="D301" s="1102"/>
      <c r="E301" s="1102"/>
      <c r="F301" s="1102"/>
      <c r="G301" s="1102"/>
      <c r="H301" s="1102"/>
      <c r="I301" s="1102"/>
      <c r="J301" s="1102"/>
      <c r="K301" s="1102"/>
      <c r="L301" s="1102"/>
      <c r="M301" s="1102"/>
      <c r="N301" s="1102"/>
      <c r="O301" s="1102"/>
      <c r="P301" s="1102"/>
      <c r="Q301" s="1102"/>
      <c r="R301" s="1103"/>
    </row>
    <row r="302" spans="1:36" ht="24" customHeight="1">
      <c r="A302" s="1104"/>
      <c r="B302" s="1105"/>
      <c r="C302" s="1105"/>
      <c r="D302" s="1105"/>
      <c r="E302" s="1105"/>
      <c r="F302" s="1105"/>
      <c r="G302" s="1105"/>
      <c r="H302" s="1105"/>
      <c r="I302" s="1105"/>
      <c r="J302" s="1105"/>
      <c r="K302" s="1105"/>
      <c r="L302" s="1105"/>
      <c r="M302" s="1105"/>
      <c r="N302" s="1105"/>
      <c r="O302" s="1105"/>
      <c r="P302" s="1105"/>
      <c r="Q302" s="1105"/>
      <c r="R302" s="1106"/>
    </row>
    <row r="303" spans="1:36" ht="24" customHeight="1">
      <c r="A303" s="1107"/>
      <c r="B303" s="1108"/>
      <c r="C303" s="1108"/>
      <c r="D303" s="1108"/>
      <c r="E303" s="1108"/>
      <c r="F303" s="1108"/>
      <c r="G303" s="1108"/>
      <c r="H303" s="1108"/>
      <c r="I303" s="1108"/>
      <c r="J303" s="1108"/>
      <c r="K303" s="1108"/>
      <c r="L303" s="1108"/>
      <c r="M303" s="1108"/>
      <c r="N303" s="1108"/>
      <c r="O303" s="1108"/>
      <c r="P303" s="1108"/>
      <c r="Q303" s="1108"/>
      <c r="R303" s="1109"/>
    </row>
    <row r="304" spans="1:36" ht="24" customHeight="1">
      <c r="A304" s="244" t="s">
        <v>52</v>
      </c>
      <c r="B304" s="1059" t="s">
        <v>53</v>
      </c>
      <c r="C304" s="1060"/>
      <c r="D304" s="1059" t="s">
        <v>54</v>
      </c>
      <c r="E304" s="1061"/>
      <c r="F304" s="1061"/>
      <c r="G304" s="1061"/>
      <c r="H304" s="1061"/>
      <c r="I304" s="1060"/>
      <c r="J304" s="354"/>
      <c r="K304" s="403"/>
      <c r="L304" s="244" t="s">
        <v>55</v>
      </c>
      <c r="M304" s="244" t="s">
        <v>56</v>
      </c>
      <c r="N304" s="1059" t="s">
        <v>57</v>
      </c>
      <c r="O304" s="1061"/>
      <c r="P304" s="1061"/>
      <c r="Q304" s="1061"/>
      <c r="R304" s="1060"/>
    </row>
    <row r="305" spans="1:18" ht="24" customHeight="1">
      <c r="A305" s="244"/>
      <c r="B305" s="177" t="s">
        <v>880</v>
      </c>
      <c r="C305" s="174" t="s">
        <v>949</v>
      </c>
      <c r="D305" s="356">
        <v>646</v>
      </c>
      <c r="E305" s="274" t="s">
        <v>907</v>
      </c>
      <c r="F305" s="356">
        <v>144</v>
      </c>
      <c r="G305" s="274" t="s">
        <v>907</v>
      </c>
      <c r="H305" s="357">
        <v>0.9</v>
      </c>
      <c r="I305" s="346" t="s">
        <v>950</v>
      </c>
      <c r="J305" s="276"/>
      <c r="K305" s="349"/>
      <c r="L305" s="278">
        <f>ROUND(D305*F305*H305,2)</f>
        <v>83721.600000000006</v>
      </c>
      <c r="M305" s="176" t="s">
        <v>951</v>
      </c>
      <c r="N305" s="179"/>
      <c r="O305" s="693"/>
      <c r="P305" s="693"/>
      <c r="Q305" s="693"/>
      <c r="R305" s="178"/>
    </row>
    <row r="306" spans="1:18" ht="24" customHeight="1">
      <c r="A306" s="244"/>
      <c r="B306" s="177"/>
      <c r="C306" s="174"/>
      <c r="D306" s="273"/>
      <c r="E306" s="274"/>
      <c r="F306" s="273"/>
      <c r="G306" s="274"/>
      <c r="H306" s="275"/>
      <c r="I306" s="346"/>
      <c r="J306" s="276"/>
      <c r="K306" s="349"/>
      <c r="L306" s="274"/>
      <c r="M306" s="176"/>
      <c r="N306" s="179"/>
      <c r="O306" s="693"/>
      <c r="P306" s="693"/>
      <c r="Q306" s="693"/>
      <c r="R306" s="178"/>
    </row>
    <row r="307" spans="1:18" ht="24" customHeight="1">
      <c r="A307" s="244"/>
      <c r="B307" s="177"/>
      <c r="C307" s="174"/>
      <c r="D307" s="273"/>
      <c r="E307" s="274"/>
      <c r="F307" s="273"/>
      <c r="G307" s="274"/>
      <c r="H307" s="275"/>
      <c r="I307" s="346"/>
      <c r="J307" s="276"/>
      <c r="K307" s="349"/>
      <c r="L307" s="274"/>
      <c r="M307" s="176"/>
      <c r="N307" s="179"/>
      <c r="O307" s="693"/>
      <c r="P307" s="693"/>
      <c r="Q307" s="693"/>
      <c r="R307" s="178"/>
    </row>
    <row r="308" spans="1:18" ht="24" customHeight="1">
      <c r="A308" s="244"/>
      <c r="B308" s="177" t="s">
        <v>952</v>
      </c>
      <c r="C308" s="174" t="s">
        <v>953</v>
      </c>
      <c r="D308" s="356">
        <v>1000</v>
      </c>
      <c r="E308" s="274" t="s">
        <v>673</v>
      </c>
      <c r="F308" s="350">
        <v>10.5</v>
      </c>
      <c r="G308" s="274" t="s">
        <v>673</v>
      </c>
      <c r="H308" s="357">
        <v>10.5</v>
      </c>
      <c r="I308" s="274" t="s">
        <v>673</v>
      </c>
      <c r="J308" s="276"/>
      <c r="K308" s="349"/>
      <c r="L308" s="274"/>
      <c r="M308" s="176"/>
      <c r="N308" s="179"/>
      <c r="O308" s="693"/>
      <c r="P308" s="693"/>
      <c r="Q308" s="693"/>
      <c r="R308" s="178"/>
    </row>
    <row r="309" spans="1:18" ht="24" customHeight="1">
      <c r="A309" s="244"/>
      <c r="B309" s="177"/>
      <c r="C309" s="174"/>
      <c r="D309" s="356">
        <v>2</v>
      </c>
      <c r="E309" s="274"/>
      <c r="F309" s="273"/>
      <c r="G309" s="274"/>
      <c r="H309" s="275"/>
      <c r="I309" s="187" t="s">
        <v>674</v>
      </c>
      <c r="J309" s="276"/>
      <c r="K309" s="349"/>
      <c r="L309" s="276">
        <f>ROUND(D308*F308*H308*D309,2)</f>
        <v>220500</v>
      </c>
      <c r="M309" s="176" t="s">
        <v>954</v>
      </c>
      <c r="N309" s="179"/>
      <c r="O309" s="693"/>
      <c r="P309" s="693"/>
      <c r="Q309" s="693"/>
      <c r="R309" s="178"/>
    </row>
    <row r="310" spans="1:18" ht="24" customHeight="1">
      <c r="A310" s="244"/>
      <c r="B310" s="177"/>
      <c r="C310" s="174"/>
      <c r="D310" s="356">
        <v>273</v>
      </c>
      <c r="E310" s="274" t="s">
        <v>673</v>
      </c>
      <c r="F310" s="350">
        <v>10.5</v>
      </c>
      <c r="G310" s="274" t="s">
        <v>673</v>
      </c>
      <c r="H310" s="357">
        <v>10.5</v>
      </c>
      <c r="I310" s="274" t="s">
        <v>673</v>
      </c>
      <c r="J310" s="276"/>
      <c r="K310" s="349"/>
      <c r="L310" s="274"/>
      <c r="M310" s="176"/>
      <c r="N310" s="179"/>
      <c r="O310" s="693"/>
      <c r="P310" s="693"/>
      <c r="Q310" s="693"/>
      <c r="R310" s="178"/>
    </row>
    <row r="311" spans="1:18" ht="24" customHeight="1">
      <c r="A311" s="244"/>
      <c r="B311" s="177"/>
      <c r="C311" s="174"/>
      <c r="D311" s="356">
        <v>2</v>
      </c>
      <c r="E311" s="274"/>
      <c r="F311" s="273"/>
      <c r="G311" s="274"/>
      <c r="H311" s="275"/>
      <c r="I311" s="346" t="s">
        <v>674</v>
      </c>
      <c r="J311" s="276"/>
      <c r="K311" s="349"/>
      <c r="L311" s="276">
        <f>ROUND(D310*F310*H310*D311,2)</f>
        <v>60196.5</v>
      </c>
      <c r="M311" s="176" t="s">
        <v>954</v>
      </c>
      <c r="N311" s="179"/>
      <c r="O311" s="693"/>
      <c r="P311" s="693"/>
      <c r="Q311" s="693"/>
      <c r="R311" s="178"/>
    </row>
    <row r="312" spans="1:18" ht="24" customHeight="1">
      <c r="A312" s="244"/>
      <c r="B312" s="177"/>
      <c r="C312" s="174"/>
      <c r="D312" s="356">
        <v>318</v>
      </c>
      <c r="E312" s="274" t="s">
        <v>673</v>
      </c>
      <c r="F312" s="356">
        <v>6</v>
      </c>
      <c r="G312" s="274" t="s">
        <v>673</v>
      </c>
      <c r="H312" s="275">
        <v>6</v>
      </c>
      <c r="I312" s="274" t="s">
        <v>673</v>
      </c>
      <c r="J312" s="276"/>
      <c r="K312" s="349"/>
      <c r="L312" s="274"/>
      <c r="M312" s="176"/>
      <c r="N312" s="179"/>
      <c r="O312" s="693"/>
      <c r="P312" s="693"/>
      <c r="Q312" s="693"/>
      <c r="R312" s="178"/>
    </row>
    <row r="313" spans="1:18" ht="24" customHeight="1">
      <c r="A313" s="244"/>
      <c r="B313" s="177"/>
      <c r="C313" s="174"/>
      <c r="D313" s="273">
        <v>5</v>
      </c>
      <c r="E313" s="274"/>
      <c r="F313" s="273"/>
      <c r="G313" s="274"/>
      <c r="H313" s="275"/>
      <c r="I313" s="346" t="s">
        <v>674</v>
      </c>
      <c r="J313" s="276"/>
      <c r="K313" s="349"/>
      <c r="L313" s="276">
        <f>ROUND(D312*F312*H312*D313,2)</f>
        <v>57240</v>
      </c>
      <c r="M313" s="176" t="s">
        <v>954</v>
      </c>
      <c r="N313" s="186"/>
      <c r="O313" s="693"/>
      <c r="P313" s="693"/>
      <c r="Q313" s="693"/>
      <c r="R313" s="178"/>
    </row>
    <row r="314" spans="1:18" ht="24" customHeight="1">
      <c r="A314" s="244"/>
      <c r="B314" s="177"/>
      <c r="C314" s="174"/>
      <c r="D314" s="354"/>
      <c r="E314" s="354"/>
      <c r="F314" s="354"/>
      <c r="G314" s="351"/>
      <c r="H314" s="345"/>
      <c r="I314" s="346"/>
      <c r="J314" s="276"/>
      <c r="K314" s="349"/>
      <c r="L314" s="274">
        <f>SUM(L309:L313)</f>
        <v>337936.5</v>
      </c>
      <c r="M314" s="176" t="s">
        <v>954</v>
      </c>
      <c r="N314" s="179"/>
      <c r="O314" s="693"/>
      <c r="P314" s="693"/>
      <c r="Q314" s="693"/>
      <c r="R314" s="178"/>
    </row>
    <row r="315" spans="1:18" ht="24" customHeight="1">
      <c r="A315" s="244"/>
      <c r="B315" s="177"/>
      <c r="C315" s="174"/>
      <c r="D315" s="273"/>
      <c r="E315" s="274"/>
      <c r="F315" s="350"/>
      <c r="G315" s="351"/>
      <c r="H315" s="345"/>
      <c r="I315" s="346"/>
      <c r="J315" s="276"/>
      <c r="K315" s="347"/>
      <c r="L315" s="274"/>
      <c r="M315" s="184"/>
      <c r="N315" s="179"/>
      <c r="O315" s="693"/>
      <c r="P315" s="693"/>
      <c r="Q315" s="693"/>
      <c r="R315" s="178"/>
    </row>
    <row r="316" spans="1:18" ht="24" customHeight="1">
      <c r="A316" s="244"/>
      <c r="B316" s="177"/>
      <c r="C316" s="174"/>
      <c r="D316" s="356">
        <f>L314</f>
        <v>337936.5</v>
      </c>
      <c r="E316" s="274" t="s">
        <v>447</v>
      </c>
      <c r="F316" s="358">
        <v>1.45</v>
      </c>
      <c r="G316" s="185" t="s">
        <v>904</v>
      </c>
      <c r="H316" s="458" t="s">
        <v>955</v>
      </c>
      <c r="I316" s="346" t="s">
        <v>446</v>
      </c>
      <c r="J316" s="276"/>
      <c r="K316" s="347"/>
      <c r="L316" s="278">
        <f>ROUND(D316*F316/10^6,2)</f>
        <v>0.49</v>
      </c>
      <c r="M316" s="184" t="s">
        <v>391</v>
      </c>
      <c r="N316" s="186" t="s">
        <v>956</v>
      </c>
      <c r="O316" s="693"/>
      <c r="P316" s="693"/>
      <c r="Q316" s="693"/>
      <c r="R316" s="178" t="s">
        <v>948</v>
      </c>
    </row>
    <row r="317" spans="1:18" ht="24" customHeight="1">
      <c r="A317" s="244"/>
      <c r="B317" s="177"/>
      <c r="C317" s="174"/>
      <c r="D317" s="273"/>
      <c r="E317" s="354"/>
      <c r="F317" s="354"/>
      <c r="G317" s="351"/>
      <c r="H317" s="345"/>
      <c r="I317" s="346"/>
      <c r="J317" s="276"/>
      <c r="K317" s="347"/>
      <c r="L317" s="278"/>
      <c r="M317" s="184"/>
      <c r="N317" s="179"/>
      <c r="O317" s="693"/>
      <c r="P317" s="693"/>
      <c r="Q317" s="693"/>
      <c r="R317" s="178"/>
    </row>
    <row r="318" spans="1:18" ht="24" customHeight="1">
      <c r="A318" s="244"/>
      <c r="B318" s="177" t="s">
        <v>386</v>
      </c>
      <c r="C318" s="174"/>
      <c r="D318" s="273">
        <v>4.5</v>
      </c>
      <c r="E318" s="274" t="s">
        <v>447</v>
      </c>
      <c r="F318" s="356">
        <v>30</v>
      </c>
      <c r="G318" s="351"/>
      <c r="H318" s="345"/>
      <c r="I318" s="346" t="s">
        <v>446</v>
      </c>
      <c r="J318" s="276"/>
      <c r="K318" s="459"/>
      <c r="L318" s="278">
        <f>ROUND(D318*F318/1000,2)</f>
        <v>0.14000000000000001</v>
      </c>
      <c r="M318" s="184" t="s">
        <v>391</v>
      </c>
      <c r="N318" s="179" t="s">
        <v>957</v>
      </c>
      <c r="O318" s="693"/>
      <c r="P318" s="693"/>
      <c r="Q318" s="693"/>
      <c r="R318" s="178" t="s">
        <v>958</v>
      </c>
    </row>
    <row r="319" spans="1:18" ht="24" customHeight="1">
      <c r="A319" s="244"/>
      <c r="B319" s="177"/>
      <c r="C319" s="174"/>
      <c r="D319" s="273"/>
      <c r="E319" s="274"/>
      <c r="F319" s="273"/>
      <c r="G319" s="274"/>
      <c r="H319" s="275"/>
      <c r="I319" s="346"/>
      <c r="J319" s="276"/>
      <c r="K319" s="349"/>
      <c r="L319" s="274"/>
      <c r="M319" s="176"/>
      <c r="N319" s="179"/>
      <c r="O319" s="693"/>
      <c r="P319" s="693"/>
      <c r="Q319" s="693"/>
      <c r="R319" s="178"/>
    </row>
    <row r="320" spans="1:18" ht="24" customHeight="1">
      <c r="A320" s="244"/>
      <c r="B320" s="177"/>
      <c r="C320" s="174"/>
      <c r="D320" s="273"/>
      <c r="E320" s="274"/>
      <c r="F320" s="358"/>
      <c r="G320" s="351"/>
      <c r="H320" s="345"/>
      <c r="I320" s="346"/>
      <c r="J320" s="276"/>
      <c r="K320" s="347"/>
      <c r="L320" s="274"/>
      <c r="M320" s="184"/>
      <c r="N320" s="186"/>
      <c r="O320" s="693"/>
      <c r="P320" s="693"/>
      <c r="Q320" s="693"/>
      <c r="R320" s="178"/>
    </row>
    <row r="321" spans="1:18" ht="24" customHeight="1">
      <c r="A321" s="244"/>
      <c r="B321" s="177" t="s">
        <v>959</v>
      </c>
      <c r="C321" s="174"/>
      <c r="D321" s="273">
        <f>L11</f>
        <v>54.66</v>
      </c>
      <c r="E321" s="274" t="s">
        <v>447</v>
      </c>
      <c r="F321" s="273">
        <v>0.05</v>
      </c>
      <c r="G321" s="274" t="s">
        <v>447</v>
      </c>
      <c r="H321" s="275">
        <v>10</v>
      </c>
      <c r="I321" s="185" t="s">
        <v>453</v>
      </c>
      <c r="J321" s="276"/>
      <c r="K321" s="347"/>
      <c r="L321" s="278">
        <f>ROUND(D321*F321*H321/1000,2)</f>
        <v>0.03</v>
      </c>
      <c r="M321" s="184" t="s">
        <v>391</v>
      </c>
      <c r="N321" s="179" t="s">
        <v>960</v>
      </c>
      <c r="O321" s="693" t="s">
        <v>961</v>
      </c>
      <c r="P321" s="693"/>
      <c r="Q321" s="693"/>
      <c r="R321" s="178" t="s">
        <v>962</v>
      </c>
    </row>
    <row r="322" spans="1:18" ht="24" customHeight="1">
      <c r="A322" s="244"/>
      <c r="B322" s="177"/>
      <c r="C322" s="174"/>
      <c r="D322" s="273"/>
      <c r="E322" s="274"/>
      <c r="F322" s="350"/>
      <c r="G322" s="351"/>
      <c r="H322" s="345"/>
      <c r="I322" s="346"/>
      <c r="J322" s="276"/>
      <c r="K322" s="347"/>
      <c r="L322" s="274"/>
      <c r="M322" s="184"/>
      <c r="N322" s="179"/>
      <c r="O322" s="693"/>
      <c r="P322" s="693"/>
      <c r="Q322" s="693"/>
      <c r="R322" s="178"/>
    </row>
    <row r="323" spans="1:18" ht="24" customHeight="1">
      <c r="A323" s="244"/>
      <c r="B323" s="177"/>
      <c r="C323" s="174"/>
      <c r="D323" s="273"/>
      <c r="E323" s="274"/>
      <c r="F323" s="356"/>
      <c r="G323" s="351"/>
      <c r="H323" s="345"/>
      <c r="I323" s="346"/>
      <c r="J323" s="276"/>
      <c r="K323" s="459"/>
      <c r="L323" s="274"/>
      <c r="M323" s="184"/>
      <c r="N323" s="179"/>
      <c r="O323" s="693"/>
      <c r="P323" s="693"/>
      <c r="Q323" s="693"/>
      <c r="R323" s="178"/>
    </row>
    <row r="324" spans="1:18" ht="24" customHeight="1">
      <c r="A324" s="244"/>
      <c r="B324" s="177"/>
      <c r="C324" s="174"/>
      <c r="D324" s="273"/>
      <c r="E324" s="354"/>
      <c r="F324" s="354"/>
      <c r="G324" s="351"/>
      <c r="H324" s="345"/>
      <c r="I324" s="346"/>
      <c r="J324" s="276"/>
      <c r="K324" s="347"/>
      <c r="L324" s="278"/>
      <c r="M324" s="184"/>
      <c r="N324" s="179"/>
      <c r="O324" s="693"/>
      <c r="P324" s="693"/>
      <c r="Q324" s="693"/>
      <c r="R324" s="178"/>
    </row>
    <row r="325" spans="1:18" ht="24" customHeight="1">
      <c r="A325" s="244"/>
      <c r="B325" s="177"/>
      <c r="C325" s="174"/>
      <c r="D325" s="273"/>
      <c r="E325" s="354"/>
      <c r="F325" s="354"/>
      <c r="G325" s="351"/>
      <c r="H325" s="345"/>
      <c r="I325" s="346"/>
      <c r="J325" s="276"/>
      <c r="K325" s="347"/>
      <c r="L325" s="274"/>
      <c r="M325" s="184"/>
      <c r="N325" s="179"/>
      <c r="O325" s="693"/>
      <c r="P325" s="693"/>
      <c r="Q325" s="693"/>
      <c r="R325" s="178"/>
    </row>
    <row r="326" spans="1:18" ht="24" customHeight="1">
      <c r="A326" s="244"/>
      <c r="B326" s="177"/>
      <c r="C326" s="174"/>
      <c r="D326" s="273"/>
      <c r="E326" s="274"/>
      <c r="F326" s="273"/>
      <c r="G326" s="274"/>
      <c r="H326" s="275"/>
      <c r="I326" s="346"/>
      <c r="J326" s="276"/>
      <c r="K326" s="349"/>
      <c r="L326" s="274"/>
      <c r="M326" s="184"/>
      <c r="N326" s="179"/>
      <c r="O326" s="693"/>
      <c r="P326" s="693"/>
      <c r="Q326" s="693"/>
      <c r="R326" s="178"/>
    </row>
    <row r="327" spans="1:18" ht="24" customHeight="1">
      <c r="A327" s="244"/>
      <c r="B327" s="177"/>
      <c r="C327" s="174"/>
      <c r="D327" s="273"/>
      <c r="E327" s="187"/>
      <c r="F327" s="273"/>
      <c r="G327" s="274"/>
      <c r="H327" s="275"/>
      <c r="I327" s="346"/>
      <c r="J327" s="276"/>
      <c r="K327" s="349"/>
      <c r="L327" s="274"/>
      <c r="M327" s="184"/>
      <c r="N327" s="179"/>
      <c r="O327" s="693"/>
      <c r="P327" s="693"/>
      <c r="Q327" s="693"/>
      <c r="R327" s="178"/>
    </row>
    <row r="328" spans="1:18" ht="24" customHeight="1">
      <c r="A328" s="244"/>
      <c r="B328" s="177"/>
      <c r="C328" s="174"/>
      <c r="D328" s="273"/>
      <c r="E328" s="274"/>
      <c r="F328" s="273"/>
      <c r="G328" s="351"/>
      <c r="H328" s="345"/>
      <c r="I328" s="185"/>
      <c r="J328" s="276"/>
      <c r="K328" s="347"/>
      <c r="L328" s="274"/>
      <c r="M328" s="184"/>
      <c r="N328" s="179"/>
      <c r="O328" s="693"/>
      <c r="P328" s="693"/>
      <c r="Q328" s="693"/>
      <c r="R328" s="178"/>
    </row>
    <row r="329" spans="1:18" ht="24" customHeight="1">
      <c r="A329" s="244"/>
      <c r="B329" s="177"/>
      <c r="C329" s="174"/>
      <c r="D329" s="273"/>
      <c r="E329" s="274"/>
      <c r="F329" s="350"/>
      <c r="G329" s="351"/>
      <c r="H329" s="345"/>
      <c r="I329" s="346"/>
      <c r="J329" s="276"/>
      <c r="K329" s="277"/>
      <c r="L329" s="278"/>
      <c r="M329" s="184"/>
      <c r="N329" s="179"/>
      <c r="O329" s="693"/>
      <c r="P329" s="693"/>
      <c r="Q329" s="693"/>
      <c r="R329" s="178"/>
    </row>
    <row r="330" spans="1:18" ht="24" customHeight="1">
      <c r="A330" s="244"/>
      <c r="B330" s="177"/>
      <c r="C330" s="174"/>
      <c r="D330" s="273"/>
      <c r="E330" s="354"/>
      <c r="F330" s="354"/>
      <c r="G330" s="351"/>
      <c r="H330" s="345"/>
      <c r="I330" s="346"/>
      <c r="J330" s="276"/>
      <c r="K330" s="347"/>
      <c r="L330" s="274"/>
      <c r="M330" s="176"/>
      <c r="N330" s="180"/>
      <c r="O330" s="181"/>
      <c r="P330" s="181"/>
      <c r="Q330" s="181"/>
      <c r="R330" s="182"/>
    </row>
    <row r="331" spans="1:18" ht="24" customHeight="1">
      <c r="A331" s="1101" t="str">
        <f>$A$1</f>
        <v>数　　　　量　　　　計　　　　算　　　　表　　　（関の山車会館伝承活動棟及び展示棟改修工事） 解体</v>
      </c>
      <c r="B331" s="1102"/>
      <c r="C331" s="1102"/>
      <c r="D331" s="1102"/>
      <c r="E331" s="1102"/>
      <c r="F331" s="1102"/>
      <c r="G331" s="1102"/>
      <c r="H331" s="1102"/>
      <c r="I331" s="1102"/>
      <c r="J331" s="1102"/>
      <c r="K331" s="1102"/>
      <c r="L331" s="1102"/>
      <c r="M331" s="1102"/>
      <c r="N331" s="1102"/>
      <c r="O331" s="1102"/>
      <c r="P331" s="1102"/>
      <c r="Q331" s="1102"/>
      <c r="R331" s="1103"/>
    </row>
    <row r="332" spans="1:18" ht="24" customHeight="1">
      <c r="A332" s="1104"/>
      <c r="B332" s="1105"/>
      <c r="C332" s="1105"/>
      <c r="D332" s="1105"/>
      <c r="E332" s="1105"/>
      <c r="F332" s="1105"/>
      <c r="G332" s="1105"/>
      <c r="H332" s="1105"/>
      <c r="I332" s="1105"/>
      <c r="J332" s="1105"/>
      <c r="K332" s="1105"/>
      <c r="L332" s="1105"/>
      <c r="M332" s="1105"/>
      <c r="N332" s="1105"/>
      <c r="O332" s="1105"/>
      <c r="P332" s="1105"/>
      <c r="Q332" s="1105"/>
      <c r="R332" s="1106"/>
    </row>
    <row r="333" spans="1:18" ht="24" customHeight="1">
      <c r="A333" s="1107"/>
      <c r="B333" s="1108"/>
      <c r="C333" s="1108"/>
      <c r="D333" s="1108"/>
      <c r="E333" s="1108"/>
      <c r="F333" s="1108"/>
      <c r="G333" s="1108"/>
      <c r="H333" s="1108"/>
      <c r="I333" s="1108"/>
      <c r="J333" s="1108"/>
      <c r="K333" s="1108"/>
      <c r="L333" s="1108"/>
      <c r="M333" s="1108"/>
      <c r="N333" s="1108"/>
      <c r="O333" s="1108"/>
      <c r="P333" s="1108"/>
      <c r="Q333" s="1108"/>
      <c r="R333" s="1109"/>
    </row>
    <row r="334" spans="1:18" ht="24" customHeight="1">
      <c r="A334" s="244" t="s">
        <v>52</v>
      </c>
      <c r="B334" s="1059" t="s">
        <v>53</v>
      </c>
      <c r="C334" s="1060"/>
      <c r="D334" s="1059" t="s">
        <v>54</v>
      </c>
      <c r="E334" s="1061"/>
      <c r="F334" s="1061"/>
      <c r="G334" s="1061"/>
      <c r="H334" s="1061"/>
      <c r="I334" s="1060"/>
      <c r="J334" s="354"/>
      <c r="K334" s="403"/>
      <c r="L334" s="244" t="s">
        <v>55</v>
      </c>
      <c r="M334" s="244" t="s">
        <v>56</v>
      </c>
      <c r="N334" s="1059" t="s">
        <v>57</v>
      </c>
      <c r="O334" s="1061"/>
      <c r="P334" s="1061"/>
      <c r="Q334" s="1061"/>
      <c r="R334" s="1060"/>
    </row>
    <row r="335" spans="1:18" ht="24" customHeight="1">
      <c r="A335" s="244" t="s">
        <v>963</v>
      </c>
      <c r="B335" s="177"/>
      <c r="C335" s="174" t="s">
        <v>222</v>
      </c>
      <c r="D335" s="273">
        <v>10</v>
      </c>
      <c r="E335" s="274" t="s">
        <v>765</v>
      </c>
      <c r="F335" s="273">
        <v>3.51</v>
      </c>
      <c r="G335" s="274" t="s">
        <v>765</v>
      </c>
      <c r="H335" s="275">
        <v>2</v>
      </c>
      <c r="I335" s="278" t="s">
        <v>766</v>
      </c>
      <c r="J335" s="276"/>
      <c r="K335" s="349"/>
      <c r="L335" s="274">
        <f>ROUND(D335*F335*H335,2)</f>
        <v>70.2</v>
      </c>
      <c r="M335" s="176"/>
      <c r="N335" s="179"/>
      <c r="O335" s="316"/>
      <c r="P335" s="316"/>
      <c r="Q335" s="316"/>
      <c r="R335" s="178"/>
    </row>
    <row r="336" spans="1:18" ht="24" customHeight="1">
      <c r="A336" s="244"/>
      <c r="B336" s="177"/>
      <c r="C336" s="174"/>
      <c r="D336" s="273">
        <v>3.18</v>
      </c>
      <c r="E336" s="274" t="s">
        <v>765</v>
      </c>
      <c r="F336" s="273">
        <v>1.59</v>
      </c>
      <c r="G336" s="274" t="s">
        <v>765</v>
      </c>
      <c r="H336" s="275">
        <v>2</v>
      </c>
      <c r="I336" s="278" t="s">
        <v>766</v>
      </c>
      <c r="J336" s="276"/>
      <c r="K336" s="349"/>
      <c r="L336" s="274">
        <f>ROUND(D336*F336*H336,2)</f>
        <v>10.11</v>
      </c>
      <c r="M336" s="176"/>
      <c r="N336" s="179"/>
      <c r="O336" s="316"/>
      <c r="P336" s="316"/>
      <c r="Q336" s="316"/>
      <c r="R336" s="178"/>
    </row>
    <row r="337" spans="1:18" ht="24" customHeight="1">
      <c r="A337" s="244"/>
      <c r="B337" s="177"/>
      <c r="C337" s="174"/>
      <c r="D337" s="273"/>
      <c r="E337" s="274"/>
      <c r="F337" s="273"/>
      <c r="G337" s="274"/>
      <c r="H337" s="275"/>
      <c r="I337" s="278"/>
      <c r="J337" s="276"/>
      <c r="K337" s="349"/>
      <c r="L337" s="274"/>
      <c r="M337" s="176"/>
      <c r="N337" s="179"/>
      <c r="O337" s="316"/>
      <c r="P337" s="316"/>
      <c r="Q337" s="316"/>
      <c r="R337" s="178"/>
    </row>
    <row r="338" spans="1:18" ht="24" customHeight="1">
      <c r="A338" s="244"/>
      <c r="B338" s="177"/>
      <c r="C338" s="174"/>
      <c r="D338" s="354"/>
      <c r="E338" s="274"/>
      <c r="F338" s="354"/>
      <c r="G338" s="274"/>
      <c r="H338" s="345"/>
      <c r="I338" s="346"/>
      <c r="J338" s="276"/>
      <c r="K338" s="349"/>
      <c r="L338" s="274">
        <f>SUM(L335:L337)</f>
        <v>80.31</v>
      </c>
      <c r="M338" s="460" t="s">
        <v>629</v>
      </c>
      <c r="N338" s="179"/>
      <c r="O338" s="316"/>
      <c r="P338" s="316"/>
      <c r="Q338" s="316"/>
      <c r="R338" s="178"/>
    </row>
    <row r="339" spans="1:18" ht="24" customHeight="1">
      <c r="A339" s="244"/>
      <c r="B339" s="177"/>
      <c r="C339" s="174"/>
      <c r="D339" s="354"/>
      <c r="E339" s="274"/>
      <c r="F339" s="354"/>
      <c r="G339" s="274"/>
      <c r="H339" s="345"/>
      <c r="I339" s="346"/>
      <c r="J339" s="276"/>
      <c r="K339" s="347"/>
      <c r="L339" s="274"/>
      <c r="M339" s="244"/>
      <c r="N339" s="179"/>
      <c r="O339" s="316"/>
      <c r="P339" s="316"/>
      <c r="Q339" s="316"/>
      <c r="R339" s="178"/>
    </row>
    <row r="340" spans="1:18" ht="24" customHeight="1">
      <c r="A340" s="244"/>
      <c r="B340" s="177"/>
      <c r="C340" s="174"/>
      <c r="D340" s="273">
        <f>L338</f>
        <v>80.31</v>
      </c>
      <c r="E340" s="274" t="s">
        <v>447</v>
      </c>
      <c r="F340" s="356">
        <v>48</v>
      </c>
      <c r="G340" s="274"/>
      <c r="H340" s="345"/>
      <c r="I340" s="346" t="s">
        <v>446</v>
      </c>
      <c r="J340" s="278">
        <f>ROUND(D340*F340,4)</f>
        <v>3854.88</v>
      </c>
      <c r="K340" s="347"/>
      <c r="L340" s="278">
        <f>ROUND(J340/1000,2)</f>
        <v>3.85</v>
      </c>
      <c r="M340" s="244" t="s">
        <v>381</v>
      </c>
      <c r="N340" s="179" t="s">
        <v>964</v>
      </c>
      <c r="O340" s="316"/>
      <c r="P340" s="316"/>
      <c r="Q340" s="316"/>
      <c r="R340" s="178" t="s">
        <v>795</v>
      </c>
    </row>
    <row r="341" spans="1:18" ht="24" customHeight="1">
      <c r="A341" s="244"/>
      <c r="B341" s="177"/>
      <c r="C341" s="174"/>
      <c r="D341" s="273"/>
      <c r="E341" s="274"/>
      <c r="F341" s="356"/>
      <c r="G341" s="274"/>
      <c r="H341" s="345"/>
      <c r="I341" s="346"/>
      <c r="J341" s="278"/>
      <c r="K341" s="347"/>
      <c r="L341" s="276"/>
      <c r="M341" s="244"/>
      <c r="N341" s="179"/>
      <c r="O341" s="316"/>
      <c r="P341" s="316"/>
      <c r="Q341" s="316"/>
      <c r="R341" s="178"/>
    </row>
    <row r="342" spans="1:18" ht="24" customHeight="1">
      <c r="A342" s="244"/>
      <c r="B342" s="177"/>
      <c r="C342" s="174"/>
      <c r="D342" s="354"/>
      <c r="E342" s="274"/>
      <c r="F342" s="354"/>
      <c r="G342" s="274"/>
      <c r="H342" s="345"/>
      <c r="I342" s="346"/>
      <c r="J342" s="276"/>
      <c r="K342" s="347"/>
      <c r="L342" s="274"/>
      <c r="M342" s="244"/>
      <c r="N342" s="179"/>
      <c r="O342" s="316"/>
      <c r="P342" s="316"/>
      <c r="Q342" s="316"/>
      <c r="R342" s="178"/>
    </row>
    <row r="343" spans="1:18" ht="24" customHeight="1">
      <c r="A343" s="244"/>
      <c r="B343" s="177"/>
      <c r="C343" s="174"/>
      <c r="D343" s="273"/>
      <c r="E343" s="274"/>
      <c r="F343" s="273"/>
      <c r="G343" s="274"/>
      <c r="H343" s="345"/>
      <c r="I343" s="346"/>
      <c r="J343" s="276"/>
      <c r="K343" s="277"/>
      <c r="L343" s="274"/>
      <c r="M343" s="244"/>
      <c r="N343" s="179"/>
      <c r="O343" s="316"/>
      <c r="P343" s="316"/>
      <c r="Q343" s="316"/>
      <c r="R343" s="178"/>
    </row>
    <row r="344" spans="1:18" ht="24" customHeight="1">
      <c r="A344" s="244"/>
      <c r="B344" s="177"/>
      <c r="C344" s="174"/>
      <c r="D344" s="273"/>
      <c r="E344" s="274"/>
      <c r="F344" s="273"/>
      <c r="G344" s="274"/>
      <c r="H344" s="345"/>
      <c r="I344" s="346"/>
      <c r="J344" s="276"/>
      <c r="K344" s="277"/>
      <c r="L344" s="274"/>
      <c r="M344" s="244"/>
      <c r="N344" s="179"/>
      <c r="O344" s="316"/>
      <c r="P344" s="316"/>
      <c r="Q344" s="316"/>
      <c r="R344" s="178"/>
    </row>
    <row r="345" spans="1:18" ht="24" customHeight="1">
      <c r="A345" s="244"/>
      <c r="B345" s="177"/>
      <c r="C345" s="174"/>
      <c r="D345" s="273"/>
      <c r="E345" s="274"/>
      <c r="F345" s="273"/>
      <c r="G345" s="274"/>
      <c r="H345" s="345"/>
      <c r="I345" s="346"/>
      <c r="J345" s="276"/>
      <c r="K345" s="277"/>
      <c r="L345" s="274"/>
      <c r="M345" s="244"/>
      <c r="N345" s="179"/>
      <c r="O345" s="316"/>
      <c r="P345" s="316"/>
      <c r="Q345" s="316"/>
      <c r="R345" s="178"/>
    </row>
    <row r="346" spans="1:18" ht="24" customHeight="1">
      <c r="A346" s="244"/>
      <c r="B346" s="177"/>
      <c r="C346" s="174"/>
      <c r="D346" s="273"/>
      <c r="E346" s="274"/>
      <c r="F346" s="345"/>
      <c r="G346" s="351"/>
      <c r="H346" s="345"/>
      <c r="I346" s="346"/>
      <c r="J346" s="278"/>
      <c r="K346" s="347"/>
      <c r="L346" s="274"/>
      <c r="M346" s="244"/>
      <c r="N346" s="179"/>
      <c r="O346" s="316"/>
      <c r="P346" s="316"/>
      <c r="Q346" s="316"/>
      <c r="R346" s="178"/>
    </row>
    <row r="347" spans="1:18" ht="24" customHeight="1">
      <c r="A347" s="244"/>
      <c r="B347" s="177"/>
      <c r="C347" s="174"/>
      <c r="D347" s="273"/>
      <c r="E347" s="274"/>
      <c r="F347" s="350"/>
      <c r="G347" s="351"/>
      <c r="H347" s="345"/>
      <c r="I347" s="346"/>
      <c r="J347" s="278"/>
      <c r="K347" s="347"/>
      <c r="L347" s="274"/>
      <c r="M347" s="244"/>
      <c r="N347" s="179"/>
      <c r="O347" s="316"/>
      <c r="P347" s="316"/>
      <c r="Q347" s="316"/>
      <c r="R347" s="178"/>
    </row>
    <row r="348" spans="1:18" ht="24" customHeight="1">
      <c r="A348" s="244"/>
      <c r="B348" s="177"/>
      <c r="C348" s="174"/>
      <c r="D348" s="273"/>
      <c r="E348" s="274"/>
      <c r="F348" s="354"/>
      <c r="G348" s="351"/>
      <c r="H348" s="345"/>
      <c r="I348" s="346"/>
      <c r="J348" s="278"/>
      <c r="K348" s="347"/>
      <c r="L348" s="274"/>
      <c r="M348" s="244"/>
      <c r="N348" s="179"/>
      <c r="O348" s="316"/>
      <c r="P348" s="316"/>
      <c r="Q348" s="316"/>
      <c r="R348" s="178"/>
    </row>
    <row r="349" spans="1:18" ht="24" customHeight="1">
      <c r="A349" s="244"/>
      <c r="B349" s="177"/>
      <c r="C349" s="174"/>
      <c r="D349" s="461"/>
      <c r="E349" s="274"/>
      <c r="F349" s="278"/>
      <c r="G349" s="351"/>
      <c r="H349" s="345"/>
      <c r="I349" s="346"/>
      <c r="J349" s="278"/>
      <c r="K349" s="347"/>
      <c r="L349" s="276"/>
      <c r="M349" s="447"/>
      <c r="N349" s="179"/>
      <c r="O349" s="316"/>
      <c r="P349" s="316"/>
      <c r="Q349" s="316"/>
      <c r="R349" s="178"/>
    </row>
    <row r="350" spans="1:18" ht="24" customHeight="1">
      <c r="A350" s="244"/>
      <c r="B350" s="177"/>
      <c r="C350" s="174"/>
      <c r="D350" s="356"/>
      <c r="E350" s="274"/>
      <c r="F350" s="278"/>
      <c r="G350" s="351"/>
      <c r="H350" s="345"/>
      <c r="I350" s="346"/>
      <c r="J350" s="278"/>
      <c r="K350" s="347"/>
      <c r="L350" s="276"/>
      <c r="M350" s="447"/>
      <c r="N350" s="179"/>
      <c r="O350" s="316"/>
      <c r="P350" s="316"/>
      <c r="Q350" s="316"/>
      <c r="R350" s="178"/>
    </row>
    <row r="351" spans="1:18" ht="24" customHeight="1">
      <c r="A351" s="244"/>
      <c r="B351" s="177"/>
      <c r="C351" s="174"/>
      <c r="D351" s="356"/>
      <c r="E351" s="274"/>
      <c r="F351" s="278"/>
      <c r="G351" s="351"/>
      <c r="H351" s="345"/>
      <c r="I351" s="346"/>
      <c r="J351" s="278"/>
      <c r="K351" s="347"/>
      <c r="L351" s="276"/>
      <c r="M351" s="447"/>
      <c r="N351" s="179"/>
      <c r="O351" s="316"/>
      <c r="P351" s="316"/>
      <c r="Q351" s="316"/>
      <c r="R351" s="178"/>
    </row>
    <row r="352" spans="1:18" ht="24" customHeight="1">
      <c r="A352" s="244"/>
      <c r="B352" s="177"/>
      <c r="C352" s="174"/>
      <c r="D352" s="356"/>
      <c r="E352" s="274"/>
      <c r="F352" s="278"/>
      <c r="G352" s="351"/>
      <c r="H352" s="345"/>
      <c r="I352" s="346"/>
      <c r="J352" s="278"/>
      <c r="K352" s="347"/>
      <c r="L352" s="276"/>
      <c r="M352" s="447"/>
      <c r="N352" s="179"/>
      <c r="O352" s="316"/>
      <c r="P352" s="316"/>
      <c r="Q352" s="316"/>
      <c r="R352" s="178"/>
    </row>
    <row r="353" spans="1:18" ht="24" customHeight="1">
      <c r="A353" s="244"/>
      <c r="B353" s="177"/>
      <c r="C353" s="174"/>
      <c r="D353" s="356"/>
      <c r="E353" s="274"/>
      <c r="F353" s="278"/>
      <c r="G353" s="351"/>
      <c r="H353" s="345"/>
      <c r="I353" s="346"/>
      <c r="J353" s="278"/>
      <c r="K353" s="347"/>
      <c r="L353" s="276"/>
      <c r="M353" s="447"/>
      <c r="N353" s="179"/>
      <c r="O353" s="316"/>
      <c r="P353" s="316"/>
      <c r="Q353" s="316"/>
      <c r="R353" s="178"/>
    </row>
    <row r="354" spans="1:18" ht="24" customHeight="1">
      <c r="A354" s="244"/>
      <c r="B354" s="177"/>
      <c r="C354" s="174"/>
      <c r="D354" s="356"/>
      <c r="E354" s="274"/>
      <c r="F354" s="278"/>
      <c r="G354" s="351"/>
      <c r="H354" s="345"/>
      <c r="I354" s="346"/>
      <c r="J354" s="278"/>
      <c r="K354" s="347"/>
      <c r="L354" s="276"/>
      <c r="M354" s="447"/>
      <c r="N354" s="179"/>
      <c r="O354" s="316"/>
      <c r="P354" s="316"/>
      <c r="Q354" s="316"/>
      <c r="R354" s="178"/>
    </row>
    <row r="355" spans="1:18" ht="24" customHeight="1">
      <c r="A355" s="244"/>
      <c r="B355" s="177"/>
      <c r="C355" s="174"/>
      <c r="D355" s="356"/>
      <c r="E355" s="274"/>
      <c r="F355" s="278"/>
      <c r="G355" s="351"/>
      <c r="H355" s="345"/>
      <c r="I355" s="346"/>
      <c r="J355" s="278"/>
      <c r="K355" s="347"/>
      <c r="L355" s="276"/>
      <c r="M355" s="447"/>
      <c r="N355" s="179"/>
      <c r="O355" s="316"/>
      <c r="P355" s="316"/>
      <c r="Q355" s="316"/>
      <c r="R355" s="178"/>
    </row>
    <row r="356" spans="1:18" ht="24" customHeight="1">
      <c r="A356" s="244"/>
      <c r="B356" s="177"/>
      <c r="C356" s="174"/>
      <c r="D356" s="356"/>
      <c r="E356" s="274"/>
      <c r="F356" s="278"/>
      <c r="G356" s="351"/>
      <c r="H356" s="345"/>
      <c r="I356" s="346"/>
      <c r="J356" s="278"/>
      <c r="K356" s="347"/>
      <c r="L356" s="276"/>
      <c r="M356" s="447"/>
      <c r="N356" s="179"/>
      <c r="O356" s="316"/>
      <c r="P356" s="316"/>
      <c r="Q356" s="316"/>
      <c r="R356" s="178"/>
    </row>
    <row r="357" spans="1:18" ht="24" customHeight="1">
      <c r="A357" s="244"/>
      <c r="B357" s="177"/>
      <c r="C357" s="174"/>
      <c r="D357" s="356"/>
      <c r="E357" s="274"/>
      <c r="F357" s="278"/>
      <c r="G357" s="351"/>
      <c r="H357" s="345"/>
      <c r="I357" s="346"/>
      <c r="J357" s="278"/>
      <c r="K357" s="347"/>
      <c r="L357" s="276"/>
      <c r="M357" s="447"/>
      <c r="N357" s="179"/>
      <c r="O357" s="316"/>
      <c r="P357" s="316"/>
      <c r="Q357" s="316"/>
      <c r="R357" s="178"/>
    </row>
    <row r="358" spans="1:18" ht="24" customHeight="1">
      <c r="A358" s="244"/>
      <c r="B358" s="177"/>
      <c r="C358" s="174"/>
      <c r="D358" s="356"/>
      <c r="E358" s="274"/>
      <c r="F358" s="278"/>
      <c r="G358" s="351"/>
      <c r="H358" s="345"/>
      <c r="I358" s="346"/>
      <c r="J358" s="278"/>
      <c r="K358" s="347"/>
      <c r="L358" s="276"/>
      <c r="M358" s="447"/>
      <c r="N358" s="179"/>
      <c r="O358" s="316"/>
      <c r="P358" s="316"/>
      <c r="Q358" s="316"/>
      <c r="R358" s="178"/>
    </row>
    <row r="359" spans="1:18" ht="24" customHeight="1">
      <c r="A359" s="244"/>
      <c r="B359" s="177"/>
      <c r="C359" s="174"/>
      <c r="D359" s="273"/>
      <c r="E359" s="274"/>
      <c r="F359" s="273"/>
      <c r="G359" s="274"/>
      <c r="H359" s="345"/>
      <c r="I359" s="274"/>
      <c r="J359" s="276"/>
      <c r="K359" s="347"/>
      <c r="L359" s="274"/>
      <c r="M359" s="244"/>
      <c r="N359" s="180"/>
      <c r="O359" s="181"/>
      <c r="P359" s="181"/>
      <c r="Q359" s="181"/>
      <c r="R359" s="182"/>
    </row>
    <row r="360" spans="1:18" ht="24" customHeight="1">
      <c r="A360" s="1101" t="str">
        <f>$A$1</f>
        <v>数　　　　量　　　　計　　　　算　　　　表　　　（関の山車会館伝承活動棟及び展示棟改修工事） 解体</v>
      </c>
      <c r="B360" s="1102"/>
      <c r="C360" s="1102"/>
      <c r="D360" s="1102"/>
      <c r="E360" s="1102"/>
      <c r="F360" s="1102"/>
      <c r="G360" s="1102"/>
      <c r="H360" s="1102"/>
      <c r="I360" s="1102"/>
      <c r="J360" s="1102"/>
      <c r="K360" s="1102"/>
      <c r="L360" s="1102"/>
      <c r="M360" s="1102"/>
      <c r="N360" s="1102"/>
      <c r="O360" s="1102"/>
      <c r="P360" s="1102"/>
      <c r="Q360" s="1102"/>
      <c r="R360" s="1103"/>
    </row>
    <row r="361" spans="1:18" ht="24" customHeight="1">
      <c r="A361" s="1104"/>
      <c r="B361" s="1105"/>
      <c r="C361" s="1105"/>
      <c r="D361" s="1105"/>
      <c r="E361" s="1105"/>
      <c r="F361" s="1105"/>
      <c r="G361" s="1105"/>
      <c r="H361" s="1105"/>
      <c r="I361" s="1105"/>
      <c r="J361" s="1105"/>
      <c r="K361" s="1105"/>
      <c r="L361" s="1105"/>
      <c r="M361" s="1105"/>
      <c r="N361" s="1105"/>
      <c r="O361" s="1105"/>
      <c r="P361" s="1105"/>
      <c r="Q361" s="1105"/>
      <c r="R361" s="1106"/>
    </row>
    <row r="362" spans="1:18" ht="24" customHeight="1">
      <c r="A362" s="1107"/>
      <c r="B362" s="1108"/>
      <c r="C362" s="1108"/>
      <c r="D362" s="1108"/>
      <c r="E362" s="1108"/>
      <c r="F362" s="1108"/>
      <c r="G362" s="1108"/>
      <c r="H362" s="1108"/>
      <c r="I362" s="1108"/>
      <c r="J362" s="1108"/>
      <c r="K362" s="1108"/>
      <c r="L362" s="1108"/>
      <c r="M362" s="1108"/>
      <c r="N362" s="1108"/>
      <c r="O362" s="1108"/>
      <c r="P362" s="1108"/>
      <c r="Q362" s="1108"/>
      <c r="R362" s="1109"/>
    </row>
    <row r="363" spans="1:18" ht="24" customHeight="1">
      <c r="A363" s="244" t="s">
        <v>52</v>
      </c>
      <c r="B363" s="1059" t="s">
        <v>53</v>
      </c>
      <c r="C363" s="1060"/>
      <c r="D363" s="1059" t="s">
        <v>54</v>
      </c>
      <c r="E363" s="1061"/>
      <c r="F363" s="1061"/>
      <c r="G363" s="1061"/>
      <c r="H363" s="1061"/>
      <c r="I363" s="1060"/>
      <c r="J363" s="354"/>
      <c r="K363" s="403"/>
      <c r="L363" s="244" t="s">
        <v>55</v>
      </c>
      <c r="M363" s="244" t="s">
        <v>56</v>
      </c>
      <c r="N363" s="1059" t="s">
        <v>57</v>
      </c>
      <c r="O363" s="1061"/>
      <c r="P363" s="1061"/>
      <c r="Q363" s="1061"/>
      <c r="R363" s="1060"/>
    </row>
    <row r="364" spans="1:18" ht="24" customHeight="1">
      <c r="A364" s="244" t="s">
        <v>698</v>
      </c>
      <c r="B364" s="177"/>
      <c r="C364" s="174" t="s">
        <v>965</v>
      </c>
      <c r="D364" s="273">
        <v>0.7</v>
      </c>
      <c r="E364" s="274" t="s">
        <v>765</v>
      </c>
      <c r="F364" s="273">
        <v>0.6</v>
      </c>
      <c r="G364" s="274" t="s">
        <v>765</v>
      </c>
      <c r="H364" s="275">
        <v>2</v>
      </c>
      <c r="I364" s="274" t="s">
        <v>714</v>
      </c>
      <c r="J364" s="274"/>
      <c r="K364" s="347"/>
      <c r="L364" s="348">
        <f>ROUND(D364*F364*H364,5)</f>
        <v>0.84</v>
      </c>
      <c r="M364" s="244"/>
      <c r="N364" s="179"/>
      <c r="O364" s="693"/>
      <c r="P364" s="693"/>
      <c r="Q364" s="693"/>
      <c r="R364" s="178"/>
    </row>
    <row r="365" spans="1:18" ht="24" customHeight="1">
      <c r="A365" s="244"/>
      <c r="B365" s="177"/>
      <c r="C365" s="174"/>
      <c r="D365" s="273">
        <v>0.9</v>
      </c>
      <c r="E365" s="274" t="s">
        <v>765</v>
      </c>
      <c r="F365" s="273">
        <v>0.6</v>
      </c>
      <c r="G365" s="274" t="s">
        <v>765</v>
      </c>
      <c r="H365" s="275">
        <v>2</v>
      </c>
      <c r="I365" s="274" t="s">
        <v>714</v>
      </c>
      <c r="J365" s="274"/>
      <c r="K365" s="347"/>
      <c r="L365" s="348">
        <f>ROUND(D365*F365*H365,5)</f>
        <v>1.08</v>
      </c>
      <c r="M365" s="244"/>
      <c r="N365" s="179"/>
      <c r="O365" s="693"/>
      <c r="P365" s="693"/>
      <c r="Q365" s="693"/>
      <c r="R365" s="178"/>
    </row>
    <row r="366" spans="1:18" ht="24" customHeight="1">
      <c r="A366" s="244"/>
      <c r="B366" s="177"/>
      <c r="C366" s="174"/>
      <c r="D366" s="273">
        <v>0.7</v>
      </c>
      <c r="E366" s="274" t="s">
        <v>765</v>
      </c>
      <c r="F366" s="273">
        <v>0.9</v>
      </c>
      <c r="G366" s="274" t="s">
        <v>765</v>
      </c>
      <c r="H366" s="275">
        <v>1</v>
      </c>
      <c r="I366" s="274" t="s">
        <v>714</v>
      </c>
      <c r="J366" s="274"/>
      <c r="K366" s="347"/>
      <c r="L366" s="348">
        <f>ROUND(D366*F366*H366,5)</f>
        <v>0.63</v>
      </c>
      <c r="M366" s="244"/>
      <c r="N366" s="179"/>
      <c r="O366" s="693"/>
      <c r="P366" s="693"/>
      <c r="Q366" s="693"/>
      <c r="R366" s="178"/>
    </row>
    <row r="367" spans="1:18" ht="24" customHeight="1">
      <c r="A367" s="244"/>
      <c r="B367" s="177"/>
      <c r="C367" s="174"/>
      <c r="D367" s="273"/>
      <c r="E367" s="274"/>
      <c r="F367" s="273"/>
      <c r="G367" s="274"/>
      <c r="H367" s="345"/>
      <c r="I367" s="346"/>
      <c r="J367" s="274"/>
      <c r="K367" s="347"/>
      <c r="L367" s="462"/>
      <c r="M367" s="244"/>
      <c r="N367" s="179"/>
      <c r="O367" s="693"/>
      <c r="P367" s="693"/>
      <c r="Q367" s="693"/>
      <c r="R367" s="178"/>
    </row>
    <row r="368" spans="1:18" ht="24" customHeight="1">
      <c r="A368" s="244"/>
      <c r="B368" s="177"/>
      <c r="C368" s="174"/>
      <c r="D368" s="273">
        <f>L366</f>
        <v>0.63</v>
      </c>
      <c r="E368" s="274" t="s">
        <v>447</v>
      </c>
      <c r="F368" s="273">
        <v>5.0000000000000001E-3</v>
      </c>
      <c r="G368" s="274"/>
      <c r="H368" s="275"/>
      <c r="I368" s="274" t="s">
        <v>453</v>
      </c>
      <c r="J368" s="274"/>
      <c r="K368" s="347"/>
      <c r="L368" s="463">
        <f>ROUND(D368*F368,3)</f>
        <v>3.0000000000000001E-3</v>
      </c>
      <c r="M368" s="447" t="s">
        <v>379</v>
      </c>
      <c r="N368" s="179"/>
      <c r="O368" s="693"/>
      <c r="P368" s="693"/>
      <c r="Q368" s="693"/>
      <c r="R368" s="178"/>
    </row>
    <row r="369" spans="1:18" ht="24" customHeight="1">
      <c r="A369" s="244"/>
      <c r="B369" s="177"/>
      <c r="C369" s="174" t="s">
        <v>966</v>
      </c>
      <c r="D369" s="273">
        <v>0.6</v>
      </c>
      <c r="E369" s="274" t="s">
        <v>447</v>
      </c>
      <c r="F369" s="273">
        <v>1.8</v>
      </c>
      <c r="G369" s="274" t="s">
        <v>447</v>
      </c>
      <c r="H369" s="345">
        <v>5.0000000000000001E-3</v>
      </c>
      <c r="I369" s="346" t="s">
        <v>446</v>
      </c>
      <c r="J369" s="276"/>
      <c r="K369" s="347"/>
      <c r="L369" s="348">
        <f>ROUND(D369*F369*H369,3)</f>
        <v>5.0000000000000001E-3</v>
      </c>
      <c r="M369" s="244"/>
      <c r="N369" s="179"/>
      <c r="O369" s="693"/>
      <c r="P369" s="693"/>
      <c r="Q369" s="693"/>
      <c r="R369" s="178"/>
    </row>
    <row r="370" spans="1:18" ht="24" customHeight="1">
      <c r="A370" s="244"/>
      <c r="B370" s="177"/>
      <c r="C370" s="174" t="s">
        <v>967</v>
      </c>
      <c r="D370" s="273">
        <v>0.6</v>
      </c>
      <c r="E370" s="274" t="s">
        <v>447</v>
      </c>
      <c r="F370" s="273">
        <v>0.6</v>
      </c>
      <c r="G370" s="274" t="s">
        <v>447</v>
      </c>
      <c r="H370" s="345">
        <v>5.0000000000000001E-3</v>
      </c>
      <c r="I370" s="346" t="s">
        <v>446</v>
      </c>
      <c r="J370" s="276"/>
      <c r="K370" s="347"/>
      <c r="L370" s="348">
        <f>ROUND(D370*F370*H370,3)</f>
        <v>2E-3</v>
      </c>
      <c r="M370" s="244"/>
      <c r="N370" s="179"/>
      <c r="O370" s="693"/>
      <c r="P370" s="693"/>
      <c r="Q370" s="693"/>
      <c r="R370" s="178"/>
    </row>
    <row r="371" spans="1:18" ht="24" customHeight="1">
      <c r="A371" s="244"/>
      <c r="B371" s="177"/>
      <c r="C371" s="174"/>
      <c r="D371" s="354"/>
      <c r="E371" s="274"/>
      <c r="F371" s="354"/>
      <c r="G371" s="274"/>
      <c r="H371" s="345"/>
      <c r="I371" s="346"/>
      <c r="J371" s="276"/>
      <c r="K371" s="347"/>
      <c r="L371" s="462">
        <f>SUM(L368:L370)</f>
        <v>0.01</v>
      </c>
      <c r="M371" s="447" t="s">
        <v>379</v>
      </c>
      <c r="N371" s="179"/>
      <c r="O371" s="693"/>
      <c r="P371" s="693"/>
      <c r="Q371" s="693"/>
      <c r="R371" s="178"/>
    </row>
    <row r="372" spans="1:18" ht="24" customHeight="1">
      <c r="A372" s="244"/>
      <c r="B372" s="177"/>
      <c r="C372" s="174"/>
      <c r="D372" s="358">
        <f>L371</f>
        <v>0.01</v>
      </c>
      <c r="E372" s="274" t="s">
        <v>779</v>
      </c>
      <c r="F372" s="350">
        <v>7.9</v>
      </c>
      <c r="G372" s="274" t="s">
        <v>779</v>
      </c>
      <c r="H372" s="432" t="s">
        <v>968</v>
      </c>
      <c r="I372" s="185" t="s">
        <v>931</v>
      </c>
      <c r="J372" s="278"/>
      <c r="K372" s="347"/>
      <c r="L372" s="276"/>
      <c r="M372" s="244"/>
      <c r="N372" s="186" t="s">
        <v>969</v>
      </c>
      <c r="O372" s="693"/>
      <c r="P372" s="693"/>
      <c r="Q372" s="693"/>
      <c r="R372" s="178"/>
    </row>
    <row r="373" spans="1:18" ht="24" customHeight="1">
      <c r="A373" s="244"/>
      <c r="B373" s="177"/>
      <c r="C373" s="174"/>
      <c r="D373" s="356">
        <v>1000</v>
      </c>
      <c r="E373" s="274"/>
      <c r="F373" s="273"/>
      <c r="G373" s="274"/>
      <c r="H373" s="345"/>
      <c r="I373" s="346"/>
      <c r="J373" s="276"/>
      <c r="K373" s="347"/>
      <c r="L373" s="276">
        <f>ROUND(D372*F372*10^6/D373,2)</f>
        <v>79</v>
      </c>
      <c r="M373" s="176" t="s">
        <v>970</v>
      </c>
      <c r="N373" s="179"/>
      <c r="O373" s="693"/>
      <c r="P373" s="693"/>
      <c r="Q373" s="693"/>
      <c r="R373" s="178" t="s">
        <v>971</v>
      </c>
    </row>
    <row r="374" spans="1:18" ht="24" customHeight="1">
      <c r="A374" s="244"/>
      <c r="B374" s="177"/>
      <c r="C374" s="174"/>
      <c r="D374" s="273"/>
      <c r="E374" s="274"/>
      <c r="F374" s="273"/>
      <c r="G374" s="274"/>
      <c r="H374" s="345"/>
      <c r="I374" s="346"/>
      <c r="J374" s="276"/>
      <c r="K374" s="347"/>
      <c r="L374" s="348"/>
      <c r="M374" s="176"/>
      <c r="N374" s="179"/>
      <c r="O374" s="693"/>
      <c r="P374" s="693"/>
      <c r="Q374" s="693"/>
      <c r="R374" s="178"/>
    </row>
    <row r="375" spans="1:18" ht="24" customHeight="1">
      <c r="A375" s="244"/>
      <c r="B375" s="177" t="s">
        <v>972</v>
      </c>
      <c r="C375" s="174" t="s">
        <v>973</v>
      </c>
      <c r="D375" s="273">
        <v>1.7999999999999999E-2</v>
      </c>
      <c r="E375" s="274" t="s">
        <v>779</v>
      </c>
      <c r="F375" s="273">
        <v>4.8</v>
      </c>
      <c r="G375" s="274" t="s">
        <v>779</v>
      </c>
      <c r="H375" s="357">
        <v>7.3</v>
      </c>
      <c r="I375" s="274" t="s">
        <v>779</v>
      </c>
      <c r="J375" s="276"/>
      <c r="K375" s="347"/>
      <c r="L375" s="348"/>
      <c r="M375" s="176"/>
      <c r="N375" s="186" t="s">
        <v>974</v>
      </c>
      <c r="O375" s="693"/>
      <c r="P375" s="693"/>
      <c r="Q375" s="693"/>
      <c r="R375" s="178"/>
    </row>
    <row r="376" spans="1:18" ht="24" customHeight="1">
      <c r="A376" s="244"/>
      <c r="B376" s="177"/>
      <c r="C376" s="174"/>
      <c r="D376" s="273" t="s">
        <v>968</v>
      </c>
      <c r="E376" s="187" t="s">
        <v>931</v>
      </c>
      <c r="F376" s="464" t="s">
        <v>968</v>
      </c>
      <c r="G376" s="274"/>
      <c r="H376" s="345"/>
      <c r="I376" s="185" t="s">
        <v>778</v>
      </c>
      <c r="J376" s="276"/>
      <c r="K376" s="347"/>
      <c r="L376" s="278">
        <f>ROUND(D375*F375*H375,2)</f>
        <v>0.63</v>
      </c>
      <c r="M376" s="447" t="s">
        <v>933</v>
      </c>
      <c r="N376" s="179"/>
      <c r="O376" s="693"/>
      <c r="P376" s="693"/>
      <c r="Q376" s="693"/>
      <c r="R376" s="178" t="s">
        <v>975</v>
      </c>
    </row>
    <row r="377" spans="1:18" ht="24" customHeight="1">
      <c r="A377" s="244" t="s">
        <v>976</v>
      </c>
      <c r="B377" s="177" t="s">
        <v>977</v>
      </c>
      <c r="C377" s="174"/>
      <c r="D377" s="273">
        <v>0.5</v>
      </c>
      <c r="E377" s="274" t="s">
        <v>779</v>
      </c>
      <c r="F377" s="273">
        <v>1.2</v>
      </c>
      <c r="G377" s="274" t="s">
        <v>779</v>
      </c>
      <c r="H377" s="345">
        <v>1.3</v>
      </c>
      <c r="I377" s="274" t="s">
        <v>779</v>
      </c>
      <c r="J377" s="276"/>
      <c r="K377" s="278"/>
      <c r="L377" s="274"/>
      <c r="M377" s="244"/>
      <c r="N377" s="179"/>
      <c r="O377" s="693"/>
      <c r="P377" s="693"/>
      <c r="Q377" s="693"/>
      <c r="R377" s="178"/>
    </row>
    <row r="378" spans="1:18" ht="24" customHeight="1">
      <c r="A378" s="244"/>
      <c r="B378" s="177"/>
      <c r="C378" s="174"/>
      <c r="D378" s="273">
        <v>2</v>
      </c>
      <c r="E378" s="274"/>
      <c r="F378" s="354"/>
      <c r="G378" s="274"/>
      <c r="H378" s="345"/>
      <c r="I378" s="346" t="s">
        <v>932</v>
      </c>
      <c r="J378" s="276"/>
      <c r="K378" s="347"/>
      <c r="L378" s="278">
        <f>ROUND(D377*F377*H377*D378,2)</f>
        <v>1.56</v>
      </c>
      <c r="M378" s="244" t="s">
        <v>775</v>
      </c>
      <c r="N378" s="179"/>
      <c r="O378" s="693"/>
      <c r="P378" s="693"/>
      <c r="Q378" s="693"/>
      <c r="R378" s="178"/>
    </row>
    <row r="379" spans="1:18" ht="24" customHeight="1">
      <c r="A379" s="244"/>
      <c r="B379" s="177" t="s">
        <v>978</v>
      </c>
      <c r="C379" s="174"/>
      <c r="D379" s="273">
        <v>0.9</v>
      </c>
      <c r="E379" s="274" t="s">
        <v>979</v>
      </c>
      <c r="F379" s="345">
        <v>1.2</v>
      </c>
      <c r="G379" s="274" t="s">
        <v>979</v>
      </c>
      <c r="H379" s="345">
        <v>0.3</v>
      </c>
      <c r="I379" s="346" t="s">
        <v>980</v>
      </c>
      <c r="J379" s="276"/>
      <c r="K379" s="347"/>
      <c r="L379" s="278">
        <f>ROUND(D379*F379*H379,2)</f>
        <v>0.32</v>
      </c>
      <c r="M379" s="244" t="s">
        <v>981</v>
      </c>
      <c r="N379" s="179"/>
      <c r="O379" s="693"/>
      <c r="P379" s="693"/>
      <c r="Q379" s="693"/>
      <c r="R379" s="178"/>
    </row>
    <row r="380" spans="1:18" ht="24" customHeight="1">
      <c r="A380" s="244"/>
      <c r="B380" s="177" t="s">
        <v>978</v>
      </c>
      <c r="C380" s="174"/>
      <c r="D380" s="273">
        <v>0.9</v>
      </c>
      <c r="E380" s="274" t="s">
        <v>979</v>
      </c>
      <c r="F380" s="273">
        <v>1.5</v>
      </c>
      <c r="G380" s="274" t="s">
        <v>979</v>
      </c>
      <c r="H380" s="345">
        <v>0.8</v>
      </c>
      <c r="I380" s="346" t="s">
        <v>980</v>
      </c>
      <c r="J380" s="276"/>
      <c r="K380" s="347"/>
      <c r="L380" s="278">
        <f>ROUND(D380*F380*H380,2)</f>
        <v>1.08</v>
      </c>
      <c r="M380" s="244" t="s">
        <v>981</v>
      </c>
      <c r="N380" s="179"/>
      <c r="O380" s="693"/>
      <c r="P380" s="693"/>
      <c r="Q380" s="693"/>
      <c r="R380" s="178"/>
    </row>
    <row r="381" spans="1:18" ht="24" customHeight="1">
      <c r="A381" s="244"/>
      <c r="B381" s="177" t="s">
        <v>982</v>
      </c>
      <c r="C381" s="174"/>
      <c r="D381" s="273">
        <v>0.7</v>
      </c>
      <c r="E381" s="274" t="s">
        <v>765</v>
      </c>
      <c r="F381" s="273">
        <v>0.4</v>
      </c>
      <c r="G381" s="274" t="s">
        <v>765</v>
      </c>
      <c r="H381" s="345">
        <v>0.8</v>
      </c>
      <c r="I381" s="274" t="s">
        <v>765</v>
      </c>
      <c r="J381" s="276"/>
      <c r="K381" s="347"/>
      <c r="L381" s="348"/>
      <c r="M381" s="244"/>
      <c r="N381" s="179"/>
      <c r="O381" s="693"/>
      <c r="P381" s="693"/>
      <c r="Q381" s="693"/>
      <c r="R381" s="178"/>
    </row>
    <row r="382" spans="1:18" ht="24" customHeight="1">
      <c r="A382" s="244"/>
      <c r="B382" s="177"/>
      <c r="C382" s="174"/>
      <c r="D382" s="273">
        <v>4</v>
      </c>
      <c r="E382" s="274"/>
      <c r="F382" s="273"/>
      <c r="G382" s="274"/>
      <c r="H382" s="275"/>
      <c r="I382" s="346" t="s">
        <v>766</v>
      </c>
      <c r="J382" s="276"/>
      <c r="K382" s="347"/>
      <c r="L382" s="278">
        <f>ROUND(D381*F381*H381*D382,2)</f>
        <v>0.9</v>
      </c>
      <c r="M382" s="244" t="s">
        <v>837</v>
      </c>
      <c r="N382" s="179"/>
      <c r="O382" s="693"/>
      <c r="P382" s="693"/>
      <c r="Q382" s="693"/>
      <c r="R382" s="178"/>
    </row>
    <row r="383" spans="1:18" ht="24" customHeight="1">
      <c r="A383" s="244"/>
      <c r="B383" s="177" t="s">
        <v>983</v>
      </c>
      <c r="C383" s="174"/>
      <c r="D383" s="273">
        <v>0.6</v>
      </c>
      <c r="E383" s="274" t="s">
        <v>765</v>
      </c>
      <c r="F383" s="273">
        <v>2.5</v>
      </c>
      <c r="G383" s="274" t="s">
        <v>765</v>
      </c>
      <c r="H383" s="345">
        <v>1.8</v>
      </c>
      <c r="I383" s="346" t="s">
        <v>766</v>
      </c>
      <c r="J383" s="276"/>
      <c r="K383" s="347"/>
      <c r="L383" s="278">
        <f>ROUND(D383*F383*H383,2)</f>
        <v>2.7</v>
      </c>
      <c r="M383" s="244" t="s">
        <v>837</v>
      </c>
      <c r="N383" s="179"/>
      <c r="O383" s="693"/>
      <c r="P383" s="693"/>
      <c r="Q383" s="693"/>
      <c r="R383" s="178"/>
    </row>
    <row r="384" spans="1:18" ht="24" customHeight="1">
      <c r="A384" s="244"/>
      <c r="B384" s="465"/>
      <c r="C384" s="174"/>
      <c r="D384" s="273">
        <v>0.5</v>
      </c>
      <c r="E384" s="274" t="s">
        <v>765</v>
      </c>
      <c r="F384" s="273">
        <v>0.8</v>
      </c>
      <c r="G384" s="274" t="s">
        <v>765</v>
      </c>
      <c r="H384" s="345">
        <v>1.8</v>
      </c>
      <c r="I384" s="346" t="s">
        <v>766</v>
      </c>
      <c r="J384" s="276"/>
      <c r="K384" s="347"/>
      <c r="L384" s="278">
        <f>ROUND(D384*F384*H384,2)</f>
        <v>0.72</v>
      </c>
      <c r="M384" s="244" t="s">
        <v>837</v>
      </c>
      <c r="N384" s="179"/>
      <c r="O384" s="693"/>
      <c r="P384" s="693"/>
      <c r="Q384" s="693"/>
      <c r="R384" s="178"/>
    </row>
    <row r="385" spans="1:19" ht="24" customHeight="1">
      <c r="A385" s="244"/>
      <c r="B385" s="465"/>
      <c r="C385" s="174"/>
      <c r="D385" s="273"/>
      <c r="E385" s="274"/>
      <c r="F385" s="273"/>
      <c r="G385" s="274"/>
      <c r="H385" s="275"/>
      <c r="I385" s="346"/>
      <c r="J385" s="276"/>
      <c r="K385" s="347"/>
      <c r="L385" s="348">
        <f>SUM(L378:L384)</f>
        <v>7.28</v>
      </c>
      <c r="M385" s="244" t="s">
        <v>837</v>
      </c>
      <c r="N385" s="179"/>
      <c r="O385" s="693"/>
      <c r="P385" s="693"/>
      <c r="Q385" s="693"/>
      <c r="R385" s="178"/>
    </row>
    <row r="386" spans="1:19" ht="24" customHeight="1">
      <c r="A386" s="244"/>
      <c r="B386" s="177"/>
      <c r="C386" s="174"/>
      <c r="D386" s="273">
        <f>L385</f>
        <v>7.28</v>
      </c>
      <c r="E386" s="274" t="s">
        <v>447</v>
      </c>
      <c r="F386" s="273">
        <v>0.6</v>
      </c>
      <c r="G386" s="274" t="s">
        <v>447</v>
      </c>
      <c r="H386" s="345">
        <v>0.2</v>
      </c>
      <c r="I386" s="185" t="s">
        <v>453</v>
      </c>
      <c r="J386" s="276"/>
      <c r="K386" s="347"/>
      <c r="L386" s="278">
        <f>ROUND(D386*F386*H386,2)</f>
        <v>0.87</v>
      </c>
      <c r="M386" s="244" t="s">
        <v>391</v>
      </c>
      <c r="N386" s="179"/>
      <c r="O386" s="693"/>
      <c r="P386" s="693"/>
      <c r="Q386" s="693"/>
      <c r="R386" s="178"/>
    </row>
    <row r="387" spans="1:19" ht="24" customHeight="1">
      <c r="A387" s="244"/>
      <c r="B387" s="177"/>
      <c r="C387" s="174"/>
      <c r="D387" s="273"/>
      <c r="E387" s="274"/>
      <c r="F387" s="273"/>
      <c r="G387" s="274"/>
      <c r="H387" s="345"/>
      <c r="I387" s="346"/>
      <c r="J387" s="276"/>
      <c r="K387" s="347"/>
      <c r="L387" s="348"/>
      <c r="M387" s="244"/>
      <c r="N387" s="179"/>
      <c r="O387" s="693"/>
      <c r="P387" s="693"/>
      <c r="Q387" s="693"/>
      <c r="R387" s="178"/>
      <c r="S387" s="466"/>
    </row>
    <row r="388" spans="1:19" ht="24" customHeight="1">
      <c r="A388" s="244"/>
      <c r="B388" s="177" t="s">
        <v>984</v>
      </c>
      <c r="C388" s="174"/>
      <c r="D388" s="273">
        <v>0.8</v>
      </c>
      <c r="E388" s="274" t="s">
        <v>985</v>
      </c>
      <c r="F388" s="273">
        <v>1.5</v>
      </c>
      <c r="G388" s="274" t="s">
        <v>985</v>
      </c>
      <c r="H388" s="345">
        <v>0.6</v>
      </c>
      <c r="I388" s="185" t="s">
        <v>986</v>
      </c>
      <c r="J388" s="276"/>
      <c r="K388" s="347"/>
      <c r="L388" s="278">
        <f>ROUND(D388*F388*H388,2)</f>
        <v>0.72</v>
      </c>
      <c r="M388" s="244" t="s">
        <v>987</v>
      </c>
      <c r="N388" s="179"/>
      <c r="O388" s="693"/>
      <c r="P388" s="693"/>
      <c r="Q388" s="693"/>
      <c r="R388" s="178"/>
      <c r="S388" s="466"/>
    </row>
    <row r="389" spans="1:19" ht="24" customHeight="1">
      <c r="A389" s="244"/>
      <c r="B389" s="177"/>
      <c r="C389" s="174"/>
      <c r="D389" s="273">
        <f>L388</f>
        <v>0.72</v>
      </c>
      <c r="E389" s="274" t="s">
        <v>447</v>
      </c>
      <c r="F389" s="273">
        <v>0.6</v>
      </c>
      <c r="G389" s="274"/>
      <c r="H389" s="345"/>
      <c r="I389" s="346"/>
      <c r="J389" s="276"/>
      <c r="K389" s="347"/>
      <c r="L389" s="278">
        <f>ROUND(D389*F389,2)</f>
        <v>0.43</v>
      </c>
      <c r="M389" s="244" t="s">
        <v>391</v>
      </c>
      <c r="N389" s="179"/>
      <c r="O389" s="693"/>
      <c r="P389" s="693"/>
      <c r="Q389" s="693"/>
      <c r="R389" s="178"/>
    </row>
    <row r="390" spans="1:19" ht="24" customHeight="1">
      <c r="A390" s="244"/>
      <c r="B390" s="177"/>
      <c r="C390" s="174"/>
      <c r="D390" s="273"/>
      <c r="E390" s="274"/>
      <c r="F390" s="273"/>
      <c r="G390" s="274"/>
      <c r="H390" s="275"/>
      <c r="I390" s="346"/>
      <c r="J390" s="274"/>
      <c r="K390" s="347"/>
      <c r="L390" s="278">
        <f>L386+L389</f>
        <v>1.3</v>
      </c>
      <c r="M390" s="244" t="s">
        <v>391</v>
      </c>
      <c r="N390" s="180"/>
      <c r="O390" s="181"/>
      <c r="P390" s="181"/>
      <c r="Q390" s="181"/>
      <c r="R390" s="182" t="s">
        <v>948</v>
      </c>
    </row>
    <row r="391" spans="1:19" ht="24" customHeight="1">
      <c r="A391" s="1101" t="str">
        <f>$A$1</f>
        <v>数　　　　量　　　　計　　　　算　　　　表　　　（関の山車会館伝承活動棟及び展示棟改修工事） 解体</v>
      </c>
      <c r="B391" s="1102"/>
      <c r="C391" s="1102"/>
      <c r="D391" s="1102"/>
      <c r="E391" s="1102"/>
      <c r="F391" s="1102"/>
      <c r="G391" s="1102"/>
      <c r="H391" s="1102"/>
      <c r="I391" s="1102"/>
      <c r="J391" s="1102"/>
      <c r="K391" s="1102"/>
      <c r="L391" s="1102"/>
      <c r="M391" s="1102"/>
      <c r="N391" s="1102"/>
      <c r="O391" s="1102"/>
      <c r="P391" s="1102"/>
      <c r="Q391" s="1102"/>
      <c r="R391" s="1103"/>
    </row>
    <row r="392" spans="1:19" ht="24" customHeight="1">
      <c r="A392" s="1104"/>
      <c r="B392" s="1105"/>
      <c r="C392" s="1105"/>
      <c r="D392" s="1105"/>
      <c r="E392" s="1105"/>
      <c r="F392" s="1105"/>
      <c r="G392" s="1105"/>
      <c r="H392" s="1105"/>
      <c r="I392" s="1105"/>
      <c r="J392" s="1105"/>
      <c r="K392" s="1105"/>
      <c r="L392" s="1105"/>
      <c r="M392" s="1105"/>
      <c r="N392" s="1105"/>
      <c r="O392" s="1105"/>
      <c r="P392" s="1105"/>
      <c r="Q392" s="1105"/>
      <c r="R392" s="1106"/>
    </row>
    <row r="393" spans="1:19" ht="24" customHeight="1">
      <c r="A393" s="1107"/>
      <c r="B393" s="1108"/>
      <c r="C393" s="1108"/>
      <c r="D393" s="1108"/>
      <c r="E393" s="1108"/>
      <c r="F393" s="1108"/>
      <c r="G393" s="1108"/>
      <c r="H393" s="1108"/>
      <c r="I393" s="1108"/>
      <c r="J393" s="1108"/>
      <c r="K393" s="1108"/>
      <c r="L393" s="1108"/>
      <c r="M393" s="1108"/>
      <c r="N393" s="1108"/>
      <c r="O393" s="1108"/>
      <c r="P393" s="1108"/>
      <c r="Q393" s="1108"/>
      <c r="R393" s="1109"/>
    </row>
    <row r="394" spans="1:19" ht="24" customHeight="1">
      <c r="A394" s="244" t="s">
        <v>52</v>
      </c>
      <c r="B394" s="1059" t="s">
        <v>53</v>
      </c>
      <c r="C394" s="1060"/>
      <c r="D394" s="1059" t="s">
        <v>54</v>
      </c>
      <c r="E394" s="1061"/>
      <c r="F394" s="1061"/>
      <c r="G394" s="1061"/>
      <c r="H394" s="1061"/>
      <c r="I394" s="1060"/>
      <c r="J394" s="354"/>
      <c r="K394" s="403"/>
      <c r="L394" s="244" t="s">
        <v>55</v>
      </c>
      <c r="M394" s="244" t="s">
        <v>56</v>
      </c>
      <c r="N394" s="1059" t="s">
        <v>57</v>
      </c>
      <c r="O394" s="1061"/>
      <c r="P394" s="1061"/>
      <c r="Q394" s="1061"/>
      <c r="R394" s="1060"/>
    </row>
    <row r="395" spans="1:19" ht="24" customHeight="1">
      <c r="A395" s="244"/>
      <c r="B395" s="177" t="s">
        <v>988</v>
      </c>
      <c r="C395" s="174"/>
      <c r="D395" s="273">
        <v>3</v>
      </c>
      <c r="E395" s="274" t="s">
        <v>765</v>
      </c>
      <c r="F395" s="356">
        <v>10</v>
      </c>
      <c r="G395" s="274"/>
      <c r="H395" s="275"/>
      <c r="I395" s="346"/>
      <c r="J395" s="276"/>
      <c r="K395" s="349"/>
      <c r="L395" s="278">
        <f>D395*F395/1000</f>
        <v>0.03</v>
      </c>
      <c r="M395" s="176" t="s">
        <v>756</v>
      </c>
      <c r="N395" s="467" t="s">
        <v>989</v>
      </c>
      <c r="O395" s="693" t="s">
        <v>990</v>
      </c>
      <c r="P395" s="693"/>
      <c r="Q395" s="693"/>
      <c r="R395" s="178" t="s">
        <v>948</v>
      </c>
    </row>
    <row r="396" spans="1:19" ht="24" customHeight="1">
      <c r="A396" s="244"/>
      <c r="B396" s="177"/>
      <c r="C396" s="174"/>
      <c r="D396" s="273"/>
      <c r="E396" s="274"/>
      <c r="F396" s="273"/>
      <c r="G396" s="274"/>
      <c r="H396" s="275"/>
      <c r="I396" s="346"/>
      <c r="J396" s="276"/>
      <c r="K396" s="349"/>
      <c r="L396" s="276"/>
      <c r="M396" s="176"/>
      <c r="N396" s="179"/>
      <c r="O396" s="693"/>
      <c r="P396" s="693"/>
      <c r="Q396" s="693"/>
      <c r="R396" s="178"/>
    </row>
    <row r="397" spans="1:19" ht="24" customHeight="1">
      <c r="A397" s="244"/>
      <c r="B397" s="177" t="s">
        <v>991</v>
      </c>
      <c r="C397" s="174" t="s">
        <v>992</v>
      </c>
      <c r="D397" s="273"/>
      <c r="E397" s="274"/>
      <c r="F397" s="273"/>
      <c r="G397" s="274"/>
      <c r="H397" s="275"/>
      <c r="I397" s="346"/>
      <c r="J397" s="449">
        <v>17</v>
      </c>
      <c r="K397" s="349"/>
      <c r="L397" s="278">
        <f>J397/1000</f>
        <v>1.7000000000000001E-2</v>
      </c>
      <c r="M397" s="176" t="s">
        <v>391</v>
      </c>
      <c r="N397" s="1" t="s">
        <v>993</v>
      </c>
      <c r="O397" s="693" t="s">
        <v>994</v>
      </c>
      <c r="P397" s="693"/>
      <c r="Q397" s="693"/>
      <c r="R397" s="178" t="s">
        <v>975</v>
      </c>
    </row>
    <row r="398" spans="1:19" ht="24" customHeight="1">
      <c r="A398" s="244"/>
      <c r="B398" s="177"/>
      <c r="C398" s="174"/>
      <c r="D398" s="273"/>
      <c r="E398" s="274"/>
      <c r="F398" s="273"/>
      <c r="G398" s="274"/>
      <c r="H398" s="275"/>
      <c r="I398" s="346"/>
      <c r="J398" s="276"/>
      <c r="K398" s="349"/>
      <c r="L398" s="276"/>
      <c r="M398" s="176"/>
      <c r="N398" s="179"/>
      <c r="O398" s="693"/>
      <c r="P398" s="693"/>
      <c r="Q398" s="693"/>
      <c r="R398" s="178"/>
    </row>
    <row r="399" spans="1:19" ht="24" customHeight="1">
      <c r="A399" s="244"/>
      <c r="B399" s="177" t="s">
        <v>995</v>
      </c>
      <c r="C399" s="174" t="s">
        <v>996</v>
      </c>
      <c r="D399" s="273">
        <v>0.65</v>
      </c>
      <c r="E399" s="274" t="s">
        <v>447</v>
      </c>
      <c r="F399" s="273">
        <v>0.95</v>
      </c>
      <c r="G399" s="274" t="s">
        <v>447</v>
      </c>
      <c r="H399" s="345">
        <v>1.6</v>
      </c>
      <c r="I399" s="185" t="s">
        <v>453</v>
      </c>
      <c r="J399" s="276"/>
      <c r="K399" s="349"/>
      <c r="L399" s="278">
        <f>ROUND(D399*F399*H399,1)</f>
        <v>1</v>
      </c>
      <c r="M399" s="176" t="s">
        <v>379</v>
      </c>
      <c r="N399" s="179" t="s">
        <v>997</v>
      </c>
      <c r="O399" s="693"/>
      <c r="P399" s="693"/>
      <c r="Q399" s="693"/>
      <c r="R399" s="178"/>
    </row>
    <row r="400" spans="1:19" ht="24" customHeight="1">
      <c r="A400" s="244"/>
      <c r="B400" s="177"/>
      <c r="C400" s="174"/>
      <c r="D400" s="273">
        <v>0.65</v>
      </c>
      <c r="E400" s="274" t="s">
        <v>447</v>
      </c>
      <c r="F400" s="273">
        <v>0.95</v>
      </c>
      <c r="G400" s="187" t="s">
        <v>445</v>
      </c>
      <c r="H400" s="345">
        <v>0.65</v>
      </c>
      <c r="I400" s="274" t="s">
        <v>447</v>
      </c>
      <c r="J400" s="278"/>
      <c r="K400" s="349"/>
      <c r="L400" s="276"/>
      <c r="M400" s="176"/>
      <c r="N400" s="179"/>
      <c r="O400" s="693"/>
      <c r="P400" s="693"/>
      <c r="Q400" s="693"/>
      <c r="R400" s="178"/>
    </row>
    <row r="401" spans="1:18" ht="24" customHeight="1">
      <c r="A401" s="244"/>
      <c r="B401" s="177"/>
      <c r="C401" s="174"/>
      <c r="D401" s="273">
        <v>1.6</v>
      </c>
      <c r="E401" s="187" t="s">
        <v>445</v>
      </c>
      <c r="F401" s="273">
        <v>0.95</v>
      </c>
      <c r="G401" s="274" t="s">
        <v>447</v>
      </c>
      <c r="H401" s="345">
        <v>1.6</v>
      </c>
      <c r="I401" s="185" t="s">
        <v>453</v>
      </c>
      <c r="J401" s="278">
        <f>ROUND(D400*F400+H400*D401+F401*H401,2)</f>
        <v>3.18</v>
      </c>
      <c r="K401" s="349"/>
      <c r="L401" s="278"/>
      <c r="M401" s="176"/>
      <c r="N401" s="1"/>
      <c r="O401" s="693"/>
      <c r="P401" s="693"/>
      <c r="Q401" s="693"/>
      <c r="R401" s="178"/>
    </row>
    <row r="402" spans="1:18" ht="24" customHeight="1">
      <c r="A402" s="244"/>
      <c r="B402" s="177"/>
      <c r="C402" s="174"/>
      <c r="D402" s="273">
        <f>J401</f>
        <v>3.18</v>
      </c>
      <c r="E402" s="274" t="s">
        <v>779</v>
      </c>
      <c r="F402" s="356">
        <v>2</v>
      </c>
      <c r="G402" s="274" t="s">
        <v>779</v>
      </c>
      <c r="H402" s="345">
        <v>0.04</v>
      </c>
      <c r="I402" s="274" t="s">
        <v>779</v>
      </c>
      <c r="J402" s="276"/>
      <c r="K402" s="349"/>
      <c r="L402" s="278"/>
      <c r="M402" s="176"/>
      <c r="N402" s="186"/>
      <c r="O402" s="693"/>
      <c r="P402" s="693"/>
      <c r="Q402" s="693"/>
      <c r="R402" s="178"/>
    </row>
    <row r="403" spans="1:18" ht="24" customHeight="1">
      <c r="A403" s="244"/>
      <c r="B403" s="177"/>
      <c r="C403" s="174"/>
      <c r="D403" s="273">
        <v>1.5</v>
      </c>
      <c r="E403" s="274"/>
      <c r="F403" s="273"/>
      <c r="G403" s="274"/>
      <c r="H403" s="357"/>
      <c r="I403" s="185" t="s">
        <v>778</v>
      </c>
      <c r="J403" s="276"/>
      <c r="K403" s="349"/>
      <c r="L403" s="278">
        <f>ROUND(D402*F402*H402*D403,2)</f>
        <v>0.38</v>
      </c>
      <c r="M403" s="176" t="s">
        <v>933</v>
      </c>
      <c r="N403" s="186" t="s">
        <v>998</v>
      </c>
      <c r="O403" s="693"/>
      <c r="P403" s="693"/>
      <c r="Q403" s="693"/>
      <c r="R403" s="178" t="s">
        <v>948</v>
      </c>
    </row>
    <row r="404" spans="1:18" ht="24" customHeight="1">
      <c r="A404" s="244"/>
      <c r="B404" s="177"/>
      <c r="C404" s="174"/>
      <c r="D404" s="273"/>
      <c r="E404" s="274"/>
      <c r="F404" s="350"/>
      <c r="G404" s="351"/>
      <c r="H404" s="345"/>
      <c r="I404" s="346"/>
      <c r="J404" s="276"/>
      <c r="K404" s="347"/>
      <c r="L404" s="274"/>
      <c r="M404" s="184"/>
      <c r="N404" s="179"/>
      <c r="O404" s="693"/>
      <c r="P404" s="693"/>
      <c r="Q404" s="693"/>
      <c r="R404" s="178"/>
    </row>
    <row r="405" spans="1:18" ht="24" customHeight="1">
      <c r="A405" s="244"/>
      <c r="B405" s="177"/>
      <c r="C405" s="174"/>
      <c r="D405" s="273"/>
      <c r="E405" s="274"/>
      <c r="F405" s="350"/>
      <c r="G405" s="351"/>
      <c r="H405" s="345"/>
      <c r="I405" s="346"/>
      <c r="J405" s="276"/>
      <c r="K405" s="347"/>
      <c r="L405" s="274"/>
      <c r="M405" s="184"/>
      <c r="N405" s="179"/>
      <c r="O405" s="693"/>
      <c r="P405" s="693"/>
      <c r="Q405" s="693"/>
      <c r="R405" s="178"/>
    </row>
    <row r="406" spans="1:18" ht="24" customHeight="1">
      <c r="A406" s="244"/>
      <c r="B406" s="177"/>
      <c r="C406" s="174"/>
      <c r="D406" s="273"/>
      <c r="E406" s="274"/>
      <c r="F406" s="356"/>
      <c r="G406" s="351"/>
      <c r="H406" s="345"/>
      <c r="I406" s="346"/>
      <c r="J406" s="276"/>
      <c r="K406" s="459"/>
      <c r="L406" s="274"/>
      <c r="M406" s="184"/>
      <c r="N406" s="179"/>
      <c r="O406" s="693"/>
      <c r="P406" s="693"/>
      <c r="Q406" s="693"/>
      <c r="R406" s="178"/>
    </row>
    <row r="407" spans="1:18" ht="24" customHeight="1">
      <c r="A407" s="244"/>
      <c r="B407" s="177"/>
      <c r="C407" s="174"/>
      <c r="D407" s="273"/>
      <c r="E407" s="274"/>
      <c r="F407" s="273"/>
      <c r="G407" s="274"/>
      <c r="H407" s="275"/>
      <c r="I407" s="346"/>
      <c r="J407" s="276"/>
      <c r="K407" s="349"/>
      <c r="L407" s="276"/>
      <c r="M407" s="176"/>
      <c r="N407" s="179"/>
      <c r="O407" s="693"/>
      <c r="P407" s="693"/>
      <c r="Q407" s="693"/>
      <c r="R407" s="178"/>
    </row>
    <row r="408" spans="1:18" ht="24" customHeight="1">
      <c r="A408" s="244"/>
      <c r="B408" s="177"/>
      <c r="C408" s="174"/>
      <c r="D408" s="273"/>
      <c r="E408" s="274"/>
      <c r="F408" s="273"/>
      <c r="G408" s="274"/>
      <c r="H408" s="275"/>
      <c r="I408" s="346"/>
      <c r="J408" s="276"/>
      <c r="K408" s="349"/>
      <c r="L408" s="276"/>
      <c r="M408" s="176"/>
      <c r="N408" s="179"/>
      <c r="O408" s="693"/>
      <c r="P408" s="693"/>
      <c r="Q408" s="693"/>
      <c r="R408" s="178"/>
    </row>
    <row r="409" spans="1:18" ht="24" customHeight="1">
      <c r="A409" s="244"/>
      <c r="B409" s="177"/>
      <c r="C409" s="174"/>
      <c r="D409" s="273"/>
      <c r="E409" s="274"/>
      <c r="F409" s="273"/>
      <c r="G409" s="274"/>
      <c r="H409" s="275"/>
      <c r="I409" s="346"/>
      <c r="J409" s="276"/>
      <c r="K409" s="349"/>
      <c r="L409" s="274"/>
      <c r="M409" s="176"/>
      <c r="N409" s="179"/>
      <c r="O409" s="693"/>
      <c r="P409" s="693"/>
      <c r="Q409" s="693"/>
      <c r="R409" s="178"/>
    </row>
    <row r="410" spans="1:18" ht="24" customHeight="1">
      <c r="A410" s="244"/>
      <c r="B410" s="177"/>
      <c r="C410" s="174"/>
      <c r="D410" s="273"/>
      <c r="E410" s="274"/>
      <c r="F410" s="273"/>
      <c r="G410" s="274"/>
      <c r="H410" s="275"/>
      <c r="I410" s="346"/>
      <c r="J410" s="276"/>
      <c r="K410" s="349"/>
      <c r="L410" s="274"/>
      <c r="M410" s="176"/>
      <c r="N410" s="179"/>
      <c r="O410" s="693"/>
      <c r="P410" s="693"/>
      <c r="Q410" s="693"/>
      <c r="R410" s="178"/>
    </row>
    <row r="411" spans="1:18" ht="24" customHeight="1">
      <c r="A411" s="244"/>
      <c r="B411" s="177"/>
      <c r="C411" s="174"/>
      <c r="D411" s="273"/>
      <c r="E411" s="274"/>
      <c r="F411" s="273"/>
      <c r="G411" s="274"/>
      <c r="H411" s="275"/>
      <c r="I411" s="346"/>
      <c r="J411" s="276"/>
      <c r="K411" s="349"/>
      <c r="L411" s="274"/>
      <c r="M411" s="176"/>
      <c r="N411" s="179"/>
      <c r="O411" s="693"/>
      <c r="P411" s="693"/>
      <c r="Q411" s="693"/>
      <c r="R411" s="178"/>
    </row>
    <row r="412" spans="1:18" ht="24" customHeight="1">
      <c r="A412" s="244"/>
      <c r="B412" s="177"/>
      <c r="C412" s="174"/>
      <c r="D412" s="273"/>
      <c r="E412" s="354"/>
      <c r="F412" s="354"/>
      <c r="G412" s="351"/>
      <c r="H412" s="345"/>
      <c r="I412" s="346"/>
      <c r="J412" s="276"/>
      <c r="K412" s="347"/>
      <c r="L412" s="274"/>
      <c r="M412" s="184"/>
      <c r="N412" s="179"/>
      <c r="O412" s="693"/>
      <c r="P412" s="693"/>
      <c r="Q412" s="693"/>
      <c r="R412" s="178"/>
    </row>
    <row r="413" spans="1:18" ht="24" customHeight="1">
      <c r="A413" s="244"/>
      <c r="B413" s="177"/>
      <c r="C413" s="174"/>
      <c r="D413" s="273"/>
      <c r="E413" s="274"/>
      <c r="F413" s="273"/>
      <c r="G413" s="274"/>
      <c r="H413" s="275"/>
      <c r="I413" s="346"/>
      <c r="J413" s="276"/>
      <c r="K413" s="349"/>
      <c r="L413" s="274"/>
      <c r="M413" s="184"/>
      <c r="N413" s="179"/>
      <c r="O413" s="693"/>
      <c r="P413" s="693"/>
      <c r="Q413" s="693"/>
      <c r="R413" s="178"/>
    </row>
    <row r="414" spans="1:18" ht="24" customHeight="1">
      <c r="A414" s="244"/>
      <c r="B414" s="177"/>
      <c r="C414" s="174"/>
      <c r="D414" s="273"/>
      <c r="E414" s="274"/>
      <c r="F414" s="273"/>
      <c r="G414" s="274"/>
      <c r="H414" s="275"/>
      <c r="I414" s="346"/>
      <c r="J414" s="276"/>
      <c r="K414" s="349"/>
      <c r="L414" s="274"/>
      <c r="M414" s="184"/>
      <c r="N414" s="179"/>
      <c r="O414" s="693"/>
      <c r="P414" s="693"/>
      <c r="Q414" s="693"/>
      <c r="R414" s="178"/>
    </row>
    <row r="415" spans="1:18" ht="24" customHeight="1">
      <c r="A415" s="244"/>
      <c r="B415" s="177"/>
      <c r="C415" s="174"/>
      <c r="D415" s="273"/>
      <c r="E415" s="274"/>
      <c r="F415" s="273"/>
      <c r="G415" s="274"/>
      <c r="H415" s="275"/>
      <c r="I415" s="346"/>
      <c r="J415" s="276"/>
      <c r="K415" s="349"/>
      <c r="L415" s="274"/>
      <c r="M415" s="184"/>
      <c r="N415" s="179"/>
      <c r="O415" s="693"/>
      <c r="P415" s="693"/>
      <c r="Q415" s="693"/>
      <c r="R415" s="178"/>
    </row>
    <row r="416" spans="1:18" ht="24" customHeight="1">
      <c r="A416" s="244"/>
      <c r="B416" s="177"/>
      <c r="C416" s="174"/>
      <c r="D416" s="273"/>
      <c r="E416" s="274"/>
      <c r="F416" s="273"/>
      <c r="G416" s="274"/>
      <c r="H416" s="275"/>
      <c r="I416" s="346"/>
      <c r="J416" s="276"/>
      <c r="K416" s="349"/>
      <c r="L416" s="274"/>
      <c r="M416" s="184"/>
      <c r="N416" s="179"/>
      <c r="O416" s="693"/>
      <c r="P416" s="693"/>
      <c r="Q416" s="693"/>
      <c r="R416" s="178"/>
    </row>
    <row r="417" spans="1:18" ht="24" customHeight="1">
      <c r="A417" s="244"/>
      <c r="B417" s="177"/>
      <c r="C417" s="174"/>
      <c r="D417" s="273"/>
      <c r="E417" s="187"/>
      <c r="F417" s="273"/>
      <c r="G417" s="274"/>
      <c r="H417" s="275"/>
      <c r="I417" s="346"/>
      <c r="J417" s="276"/>
      <c r="K417" s="349"/>
      <c r="L417" s="274"/>
      <c r="M417" s="184"/>
      <c r="N417" s="179"/>
      <c r="O417" s="693"/>
      <c r="P417" s="693"/>
      <c r="Q417" s="693"/>
      <c r="R417" s="178"/>
    </row>
    <row r="418" spans="1:18" ht="24" customHeight="1">
      <c r="A418" s="244"/>
      <c r="B418" s="177"/>
      <c r="C418" s="174"/>
      <c r="D418" s="273"/>
      <c r="E418" s="274"/>
      <c r="F418" s="273"/>
      <c r="G418" s="351"/>
      <c r="H418" s="345"/>
      <c r="I418" s="185"/>
      <c r="J418" s="276"/>
      <c r="K418" s="347"/>
      <c r="L418" s="274"/>
      <c r="M418" s="184"/>
      <c r="N418" s="179"/>
      <c r="O418" s="693"/>
      <c r="P418" s="693"/>
      <c r="Q418" s="693"/>
      <c r="R418" s="178"/>
    </row>
    <row r="419" spans="1:18" ht="24" customHeight="1">
      <c r="A419" s="244"/>
      <c r="B419" s="177"/>
      <c r="C419" s="174"/>
      <c r="D419" s="273"/>
      <c r="E419" s="274"/>
      <c r="F419" s="350"/>
      <c r="G419" s="351"/>
      <c r="H419" s="345"/>
      <c r="I419" s="346"/>
      <c r="J419" s="276"/>
      <c r="K419" s="277"/>
      <c r="L419" s="278"/>
      <c r="M419" s="184"/>
      <c r="N419" s="179"/>
      <c r="O419" s="693"/>
      <c r="P419" s="693"/>
      <c r="Q419" s="693"/>
      <c r="R419" s="178"/>
    </row>
    <row r="420" spans="1:18" ht="24" customHeight="1">
      <c r="A420" s="244"/>
      <c r="B420" s="177"/>
      <c r="C420" s="174"/>
      <c r="D420" s="273"/>
      <c r="E420" s="354"/>
      <c r="F420" s="354"/>
      <c r="G420" s="351"/>
      <c r="H420" s="345"/>
      <c r="I420" s="346"/>
      <c r="J420" s="276"/>
      <c r="K420" s="347"/>
      <c r="L420" s="274"/>
      <c r="M420" s="176"/>
      <c r="N420" s="180"/>
      <c r="O420" s="181"/>
      <c r="P420" s="181"/>
      <c r="Q420" s="181"/>
      <c r="R420" s="182"/>
    </row>
    <row r="421" spans="1:18" ht="24" customHeight="1">
      <c r="A421" s="1101" t="str">
        <f>$A$1</f>
        <v>数　　　　量　　　　計　　　　算　　　　表　　　（関の山車会館伝承活動棟及び展示棟改修工事） 解体</v>
      </c>
      <c r="B421" s="1102"/>
      <c r="C421" s="1102"/>
      <c r="D421" s="1102"/>
      <c r="E421" s="1102"/>
      <c r="F421" s="1102"/>
      <c r="G421" s="1102"/>
      <c r="H421" s="1102"/>
      <c r="I421" s="1102"/>
      <c r="J421" s="1102"/>
      <c r="K421" s="1102"/>
      <c r="L421" s="1102"/>
      <c r="M421" s="1102"/>
      <c r="N421" s="1102"/>
      <c r="O421" s="1102"/>
      <c r="P421" s="1102"/>
      <c r="Q421" s="1102"/>
      <c r="R421" s="1103"/>
    </row>
    <row r="422" spans="1:18" ht="24" customHeight="1">
      <c r="A422" s="1104"/>
      <c r="B422" s="1105"/>
      <c r="C422" s="1105"/>
      <c r="D422" s="1105"/>
      <c r="E422" s="1105"/>
      <c r="F422" s="1105"/>
      <c r="G422" s="1105"/>
      <c r="H422" s="1105"/>
      <c r="I422" s="1105"/>
      <c r="J422" s="1105"/>
      <c r="K422" s="1105"/>
      <c r="L422" s="1105"/>
      <c r="M422" s="1105"/>
      <c r="N422" s="1105"/>
      <c r="O422" s="1105"/>
      <c r="P422" s="1105"/>
      <c r="Q422" s="1105"/>
      <c r="R422" s="1106"/>
    </row>
    <row r="423" spans="1:18" ht="24" customHeight="1">
      <c r="A423" s="1107"/>
      <c r="B423" s="1108"/>
      <c r="C423" s="1108"/>
      <c r="D423" s="1108"/>
      <c r="E423" s="1108"/>
      <c r="F423" s="1108"/>
      <c r="G423" s="1108"/>
      <c r="H423" s="1108"/>
      <c r="I423" s="1108"/>
      <c r="J423" s="1108"/>
      <c r="K423" s="1108"/>
      <c r="L423" s="1108"/>
      <c r="M423" s="1108"/>
      <c r="N423" s="1108"/>
      <c r="O423" s="1108"/>
      <c r="P423" s="1108"/>
      <c r="Q423" s="1108"/>
      <c r="R423" s="1109"/>
    </row>
    <row r="424" spans="1:18" ht="24" customHeight="1">
      <c r="A424" s="244" t="s">
        <v>52</v>
      </c>
      <c r="B424" s="1059" t="s">
        <v>53</v>
      </c>
      <c r="C424" s="1060"/>
      <c r="D424" s="1059" t="s">
        <v>54</v>
      </c>
      <c r="E424" s="1061"/>
      <c r="F424" s="1061"/>
      <c r="G424" s="1061"/>
      <c r="H424" s="1061"/>
      <c r="I424" s="1060"/>
      <c r="J424" s="354"/>
      <c r="K424" s="403"/>
      <c r="L424" s="244" t="s">
        <v>55</v>
      </c>
      <c r="M424" s="244" t="s">
        <v>56</v>
      </c>
      <c r="N424" s="1059" t="s">
        <v>57</v>
      </c>
      <c r="O424" s="1061"/>
      <c r="P424" s="1061"/>
      <c r="Q424" s="1061"/>
      <c r="R424" s="1060"/>
    </row>
    <row r="425" spans="1:18" ht="24" customHeight="1">
      <c r="A425" s="244" t="s">
        <v>96</v>
      </c>
      <c r="B425" s="1047"/>
      <c r="C425" s="1048"/>
      <c r="D425" s="273"/>
      <c r="E425" s="274"/>
      <c r="F425" s="273"/>
      <c r="G425" s="274"/>
      <c r="H425" s="345"/>
      <c r="I425" s="274"/>
      <c r="J425" s="276"/>
      <c r="K425" s="347"/>
      <c r="L425" s="348"/>
      <c r="M425" s="176"/>
      <c r="N425" s="179"/>
      <c r="O425" s="316"/>
      <c r="P425" s="316"/>
      <c r="Q425" s="316"/>
      <c r="R425" s="178"/>
    </row>
    <row r="426" spans="1:18" ht="24" customHeight="1">
      <c r="A426" s="244"/>
      <c r="B426" s="1047" t="str">
        <f>解体内訳!B55</f>
        <v>廃プラスチック類　</v>
      </c>
      <c r="C426" s="1048"/>
      <c r="D426" s="273"/>
      <c r="E426" s="187"/>
      <c r="F426" s="358"/>
      <c r="G426" s="187"/>
      <c r="H426" s="359"/>
      <c r="I426" s="187"/>
      <c r="J426" s="276"/>
      <c r="K426" s="347"/>
      <c r="L426" s="188">
        <f ca="1">SUMIF(R1:R440,"①",L1:L420)</f>
        <v>2.5499999999999998</v>
      </c>
      <c r="M426" s="176" t="s">
        <v>381</v>
      </c>
      <c r="N426" s="179" t="s">
        <v>504</v>
      </c>
      <c r="O426" s="316" t="s">
        <v>201</v>
      </c>
      <c r="P426" s="316"/>
      <c r="Q426" s="316"/>
      <c r="R426" s="178"/>
    </row>
    <row r="427" spans="1:18" ht="24" customHeight="1">
      <c r="A427" s="244"/>
      <c r="B427" s="1047" t="str">
        <f>解体内訳!B56</f>
        <v>ガラスくず及び陶磁器類</v>
      </c>
      <c r="C427" s="1048"/>
      <c r="D427" s="273"/>
      <c r="E427" s="187"/>
      <c r="F427" s="273"/>
      <c r="G427" s="187"/>
      <c r="H427" s="345"/>
      <c r="I427" s="187"/>
      <c r="J427" s="276"/>
      <c r="K427" s="347"/>
      <c r="L427" s="188">
        <f ca="1">SUMIF($R$1:$R$440,"②",$L$1:$L$420)</f>
        <v>0.56099999999999994</v>
      </c>
      <c r="M427" s="176" t="s">
        <v>999</v>
      </c>
      <c r="N427" s="179" t="s">
        <v>1000</v>
      </c>
      <c r="O427" s="316" t="s">
        <v>743</v>
      </c>
      <c r="P427" s="316"/>
      <c r="Q427" s="316"/>
      <c r="R427" s="178"/>
    </row>
    <row r="428" spans="1:18" ht="24" customHeight="1">
      <c r="A428" s="244"/>
      <c r="B428" s="1047" t="str">
        <f>解体内訳!B57</f>
        <v>ガラスくず及び陶磁器類</v>
      </c>
      <c r="C428" s="1048"/>
      <c r="D428" s="273"/>
      <c r="E428" s="273"/>
      <c r="F428" s="273"/>
      <c r="G428" s="351"/>
      <c r="H428" s="345"/>
      <c r="I428" s="346"/>
      <c r="J428" s="276"/>
      <c r="K428" s="347"/>
      <c r="L428" s="188">
        <f ca="1">SUMIF($R$1:$R$440,"③",$L$1:$L$420)</f>
        <v>0.03</v>
      </c>
      <c r="M428" s="176" t="s">
        <v>381</v>
      </c>
      <c r="N428" s="179" t="s">
        <v>1001</v>
      </c>
      <c r="O428" s="316" t="s">
        <v>744</v>
      </c>
      <c r="P428" s="316"/>
      <c r="Q428" s="316"/>
      <c r="R428" s="178"/>
    </row>
    <row r="429" spans="1:18" ht="24" customHeight="1">
      <c r="A429" s="244"/>
      <c r="B429" s="1047" t="str">
        <f>解体内訳!B58</f>
        <v>金属くず</v>
      </c>
      <c r="C429" s="1048"/>
      <c r="D429" s="273"/>
      <c r="E429" s="274"/>
      <c r="F429" s="273"/>
      <c r="G429" s="274"/>
      <c r="H429" s="345"/>
      <c r="I429" s="346"/>
      <c r="J429" s="276"/>
      <c r="K429" s="347"/>
      <c r="L429" s="188">
        <f ca="1">SUMIF($R$1:$R$440,"④",$L$1:$L$420)</f>
        <v>0.64700000000000002</v>
      </c>
      <c r="M429" s="176" t="s">
        <v>1002</v>
      </c>
      <c r="N429" s="179" t="s">
        <v>1003</v>
      </c>
      <c r="O429" s="316"/>
      <c r="P429" s="316"/>
      <c r="Q429" s="316"/>
      <c r="R429" s="178"/>
    </row>
    <row r="430" spans="1:18" ht="24" customHeight="1">
      <c r="A430" s="244"/>
      <c r="B430" s="1047" t="str">
        <f>解体内訳!B59</f>
        <v>がれき類</v>
      </c>
      <c r="C430" s="1048"/>
      <c r="D430" s="273"/>
      <c r="E430" s="274"/>
      <c r="F430" s="356"/>
      <c r="G430" s="274"/>
      <c r="H430" s="345"/>
      <c r="I430" s="276"/>
      <c r="J430" s="352"/>
      <c r="K430" s="347"/>
      <c r="L430" s="188">
        <f ca="1">SUMIF($R$1:$R$440,"⑤",$L$1:$L$420)</f>
        <v>33.620000000000005</v>
      </c>
      <c r="M430" s="176" t="s">
        <v>381</v>
      </c>
      <c r="N430" s="179" t="s">
        <v>506</v>
      </c>
      <c r="O430" s="316"/>
      <c r="P430" s="316"/>
      <c r="Q430" s="316"/>
      <c r="R430" s="178"/>
    </row>
    <row r="431" spans="1:18" ht="24" customHeight="1">
      <c r="A431" s="244"/>
      <c r="B431" s="1047" t="str">
        <f>解体内訳!B60</f>
        <v>ステンレスくず</v>
      </c>
      <c r="C431" s="1048"/>
      <c r="D431" s="273"/>
      <c r="E431" s="274"/>
      <c r="F431" s="354"/>
      <c r="G431" s="274"/>
      <c r="H431" s="345"/>
      <c r="I431" s="346"/>
      <c r="J431" s="276"/>
      <c r="K431" s="347"/>
      <c r="L431" s="188">
        <f ca="1">SUMIF($R$1:$R$440,"⑥",$L$1:$L$420)</f>
        <v>79</v>
      </c>
      <c r="M431" s="176" t="s">
        <v>499</v>
      </c>
      <c r="N431" s="179" t="s">
        <v>1004</v>
      </c>
      <c r="O431" s="316" t="s">
        <v>1005</v>
      </c>
      <c r="P431" s="316"/>
      <c r="Q431" s="316"/>
      <c r="R431" s="178"/>
    </row>
    <row r="432" spans="1:18" ht="24" customHeight="1">
      <c r="A432" s="244"/>
      <c r="B432" s="1047" t="str">
        <f>解体内訳!B61</f>
        <v>アルミくず</v>
      </c>
      <c r="C432" s="1048"/>
      <c r="D432" s="273"/>
      <c r="E432" s="274"/>
      <c r="F432" s="356"/>
      <c r="G432" s="274"/>
      <c r="H432" s="275"/>
      <c r="I432" s="346"/>
      <c r="J432" s="276"/>
      <c r="K432" s="347"/>
      <c r="L432" s="188">
        <f ca="1">SUMIF($R$1:$R$440,"⑦",$L$1:$L$420)</f>
        <v>20.11</v>
      </c>
      <c r="M432" s="176" t="s">
        <v>499</v>
      </c>
      <c r="N432" s="179" t="s">
        <v>508</v>
      </c>
      <c r="O432" s="316" t="s">
        <v>752</v>
      </c>
      <c r="P432" s="316"/>
      <c r="Q432" s="316"/>
      <c r="R432" s="178"/>
    </row>
    <row r="433" spans="1:18" ht="24" customHeight="1">
      <c r="A433" s="244"/>
      <c r="B433" s="1047" t="str">
        <f>解体内訳!B62</f>
        <v>鉄くず</v>
      </c>
      <c r="C433" s="1048"/>
      <c r="D433" s="273"/>
      <c r="E433" s="274"/>
      <c r="F433" s="354"/>
      <c r="G433" s="274"/>
      <c r="H433" s="345"/>
      <c r="I433" s="276"/>
      <c r="J433" s="276"/>
      <c r="K433" s="347"/>
      <c r="L433" s="188">
        <f ca="1">SUMIF($R$1:$R$440,"⑧",$L$1:$L$420)</f>
        <v>0.03</v>
      </c>
      <c r="M433" s="176" t="s">
        <v>381</v>
      </c>
      <c r="N433" s="179" t="s">
        <v>1006</v>
      </c>
      <c r="O433" s="316" t="s">
        <v>1007</v>
      </c>
      <c r="P433" s="316"/>
      <c r="Q433" s="316"/>
      <c r="R433" s="178"/>
    </row>
    <row r="434" spans="1:18" ht="24" customHeight="1">
      <c r="A434" s="244"/>
      <c r="B434" s="1047" t="str">
        <f>解体内訳!B63</f>
        <v>再生木材</v>
      </c>
      <c r="C434" s="1048"/>
      <c r="D434" s="354"/>
      <c r="E434" s="274"/>
      <c r="F434" s="354"/>
      <c r="G434" s="274"/>
      <c r="H434" s="345"/>
      <c r="I434" s="346"/>
      <c r="J434" s="276"/>
      <c r="K434" s="347"/>
      <c r="L434" s="188">
        <f ca="1">SUMIF($R$1:$R$440,"⑨",$L$1:$L$420)/1000</f>
        <v>6.9059999999999997</v>
      </c>
      <c r="M434" s="176" t="s">
        <v>933</v>
      </c>
      <c r="N434" s="179" t="s">
        <v>1008</v>
      </c>
      <c r="O434" s="316"/>
      <c r="P434" s="316"/>
      <c r="Q434" s="316"/>
      <c r="R434" s="178"/>
    </row>
    <row r="435" spans="1:18" ht="24" customHeight="1">
      <c r="A435" s="244"/>
      <c r="B435" s="1047" t="str">
        <f>解体内訳!B64</f>
        <v>タタミ</v>
      </c>
      <c r="C435" s="1048"/>
      <c r="D435" s="354"/>
      <c r="E435" s="354"/>
      <c r="F435" s="354"/>
      <c r="G435" s="351"/>
      <c r="H435" s="351"/>
      <c r="I435" s="346"/>
      <c r="J435" s="273"/>
      <c r="K435" s="278"/>
      <c r="L435" s="188">
        <f ca="1">SUMIF($R$1:$R$440,"⑩",$L$1:$L$420)</f>
        <v>0.14000000000000001</v>
      </c>
      <c r="M435" s="176" t="s">
        <v>391</v>
      </c>
      <c r="N435" s="179" t="s">
        <v>1009</v>
      </c>
      <c r="O435" s="316"/>
      <c r="P435" s="316"/>
      <c r="Q435" s="316"/>
      <c r="R435" s="178"/>
    </row>
    <row r="436" spans="1:18" ht="24" customHeight="1">
      <c r="A436" s="244"/>
      <c r="B436" s="1047" t="s">
        <v>1010</v>
      </c>
      <c r="C436" s="1048"/>
      <c r="D436" s="354"/>
      <c r="E436" s="354"/>
      <c r="F436" s="354"/>
      <c r="G436" s="351"/>
      <c r="H436" s="351"/>
      <c r="I436" s="346"/>
      <c r="J436" s="273"/>
      <c r="K436" s="278"/>
      <c r="L436" s="352">
        <f ca="1">ROUND(L426+L427+L428+L429+L430+L431/1000+L432/1000+L433+L434+L435,1)</f>
        <v>44.6</v>
      </c>
      <c r="M436" s="176" t="s">
        <v>1011</v>
      </c>
      <c r="N436" s="179"/>
      <c r="O436" s="316"/>
      <c r="P436" s="316"/>
      <c r="Q436" s="316"/>
      <c r="R436" s="178"/>
    </row>
    <row r="437" spans="1:18" ht="24" customHeight="1">
      <c r="A437" s="244"/>
      <c r="B437" s="1047"/>
      <c r="C437" s="1048"/>
      <c r="D437" s="354"/>
      <c r="E437" s="354"/>
      <c r="F437" s="354"/>
      <c r="G437" s="351"/>
      <c r="H437" s="351"/>
      <c r="I437" s="346"/>
      <c r="J437" s="273"/>
      <c r="K437" s="278"/>
      <c r="L437" s="276"/>
      <c r="M437" s="176"/>
      <c r="N437" s="179"/>
      <c r="O437" s="316"/>
      <c r="P437" s="316"/>
      <c r="Q437" s="316"/>
      <c r="R437" s="178"/>
    </row>
    <row r="438" spans="1:18" ht="24" customHeight="1">
      <c r="A438" s="244"/>
      <c r="B438" s="1047"/>
      <c r="C438" s="1048"/>
      <c r="D438" s="354"/>
      <c r="E438" s="354"/>
      <c r="F438" s="354"/>
      <c r="G438" s="351"/>
      <c r="H438" s="351"/>
      <c r="I438" s="346"/>
      <c r="J438" s="273"/>
      <c r="K438" s="278"/>
      <c r="L438" s="276"/>
      <c r="M438" s="176"/>
      <c r="N438" s="179"/>
      <c r="O438" s="316"/>
      <c r="P438" s="316"/>
      <c r="Q438" s="316"/>
      <c r="R438" s="178"/>
    </row>
    <row r="439" spans="1:18" ht="24" customHeight="1">
      <c r="A439" s="244"/>
      <c r="B439" s="1047"/>
      <c r="C439" s="1048"/>
      <c r="D439" s="354"/>
      <c r="E439" s="354"/>
      <c r="F439" s="354"/>
      <c r="G439" s="351"/>
      <c r="H439" s="351"/>
      <c r="I439" s="346"/>
      <c r="J439" s="273"/>
      <c r="K439" s="278"/>
      <c r="L439" s="276"/>
      <c r="M439" s="176"/>
      <c r="N439" s="179"/>
      <c r="O439" s="316"/>
      <c r="P439" s="316"/>
      <c r="Q439" s="316"/>
      <c r="R439" s="178"/>
    </row>
    <row r="440" spans="1:18" ht="24" customHeight="1">
      <c r="A440" s="244"/>
      <c r="B440" s="1047"/>
      <c r="C440" s="1048"/>
      <c r="D440" s="345"/>
      <c r="E440" s="274"/>
      <c r="F440" s="273"/>
      <c r="G440" s="346"/>
      <c r="H440" s="360"/>
      <c r="I440" s="346"/>
      <c r="J440" s="273"/>
      <c r="K440" s="278"/>
      <c r="L440" s="276"/>
      <c r="M440" s="176"/>
      <c r="N440" s="179"/>
      <c r="O440" s="316"/>
      <c r="P440" s="316"/>
      <c r="Q440" s="316"/>
      <c r="R440" s="178"/>
    </row>
    <row r="441" spans="1:18" ht="24" customHeight="1">
      <c r="A441" s="351"/>
      <c r="B441" s="1047"/>
      <c r="C441" s="1048"/>
      <c r="D441" s="273"/>
      <c r="E441" s="274"/>
      <c r="F441" s="273"/>
      <c r="G441" s="361"/>
      <c r="H441" s="351"/>
      <c r="I441" s="278"/>
      <c r="J441" s="273"/>
      <c r="K441" s="358"/>
      <c r="L441" s="361"/>
      <c r="M441" s="351"/>
      <c r="N441" s="179"/>
      <c r="O441" s="316"/>
      <c r="P441" s="316"/>
      <c r="Q441" s="316"/>
      <c r="R441" s="178"/>
    </row>
    <row r="442" spans="1:18" ht="24" customHeight="1">
      <c r="A442" s="351"/>
      <c r="B442" s="1047"/>
      <c r="C442" s="1048"/>
      <c r="D442" s="273"/>
      <c r="E442" s="274"/>
      <c r="F442" s="273"/>
      <c r="G442" s="361"/>
      <c r="H442" s="351"/>
      <c r="I442" s="278"/>
      <c r="J442" s="273"/>
      <c r="K442" s="358"/>
      <c r="L442" s="361"/>
      <c r="M442" s="351"/>
      <c r="N442" s="179"/>
      <c r="O442" s="316"/>
      <c r="P442" s="316"/>
      <c r="Q442" s="316"/>
      <c r="R442" s="178"/>
    </row>
    <row r="443" spans="1:18" ht="24" customHeight="1">
      <c r="A443" s="351"/>
      <c r="B443" s="1047"/>
      <c r="C443" s="1048"/>
      <c r="D443" s="273"/>
      <c r="E443" s="274"/>
      <c r="F443" s="273"/>
      <c r="G443" s="361"/>
      <c r="H443" s="351"/>
      <c r="I443" s="278"/>
      <c r="J443" s="273"/>
      <c r="K443" s="358"/>
      <c r="L443" s="361"/>
      <c r="M443" s="351"/>
      <c r="N443" s="179"/>
      <c r="O443" s="316"/>
      <c r="P443" s="316"/>
      <c r="Q443" s="316"/>
      <c r="R443" s="178"/>
    </row>
    <row r="444" spans="1:18" ht="24" customHeight="1">
      <c r="A444" s="351"/>
      <c r="B444" s="1047"/>
      <c r="C444" s="1048"/>
      <c r="D444" s="273"/>
      <c r="E444" s="274"/>
      <c r="F444" s="273"/>
      <c r="G444" s="361"/>
      <c r="H444" s="351"/>
      <c r="I444" s="278"/>
      <c r="J444" s="273"/>
      <c r="K444" s="358"/>
      <c r="L444" s="361"/>
      <c r="M444" s="351"/>
      <c r="N444" s="179"/>
      <c r="O444" s="316"/>
      <c r="P444" s="316"/>
      <c r="Q444" s="316"/>
      <c r="R444" s="178"/>
    </row>
    <row r="445" spans="1:18" ht="24" customHeight="1">
      <c r="A445" s="351"/>
      <c r="B445" s="1047"/>
      <c r="C445" s="1048"/>
      <c r="D445" s="273"/>
      <c r="E445" s="274"/>
      <c r="F445" s="273"/>
      <c r="G445" s="361"/>
      <c r="H445" s="351"/>
      <c r="I445" s="278"/>
      <c r="J445" s="273"/>
      <c r="K445" s="358"/>
      <c r="L445" s="361"/>
      <c r="M445" s="351"/>
      <c r="N445" s="179"/>
      <c r="O445" s="316"/>
      <c r="P445" s="316"/>
      <c r="Q445" s="316"/>
      <c r="R445" s="178"/>
    </row>
    <row r="446" spans="1:18" ht="24" customHeight="1">
      <c r="A446" s="351"/>
      <c r="B446" s="1047"/>
      <c r="C446" s="1048"/>
      <c r="D446" s="273"/>
      <c r="E446" s="274"/>
      <c r="F446" s="273"/>
      <c r="G446" s="361"/>
      <c r="H446" s="351"/>
      <c r="I446" s="278"/>
      <c r="J446" s="273"/>
      <c r="K446" s="358"/>
      <c r="L446" s="361"/>
      <c r="M446" s="351"/>
      <c r="N446" s="179"/>
      <c r="O446" s="316"/>
      <c r="P446" s="316"/>
      <c r="Q446" s="316"/>
      <c r="R446" s="178"/>
    </row>
    <row r="447" spans="1:18" ht="24" customHeight="1">
      <c r="A447" s="351"/>
      <c r="B447" s="1047"/>
      <c r="C447" s="1048"/>
      <c r="D447" s="273"/>
      <c r="E447" s="274"/>
      <c r="F447" s="273"/>
      <c r="G447" s="361"/>
      <c r="H447" s="351"/>
      <c r="I447" s="278"/>
      <c r="J447" s="273"/>
      <c r="K447" s="358"/>
      <c r="L447" s="361"/>
      <c r="M447" s="351"/>
      <c r="N447" s="179"/>
      <c r="O447" s="316"/>
      <c r="P447" s="316"/>
      <c r="Q447" s="316"/>
      <c r="R447" s="178"/>
    </row>
    <row r="448" spans="1:18" ht="24" customHeight="1">
      <c r="A448" s="351"/>
      <c r="B448" s="1047"/>
      <c r="C448" s="1048"/>
      <c r="D448" s="273"/>
      <c r="E448" s="274"/>
      <c r="F448" s="273"/>
      <c r="G448" s="361"/>
      <c r="H448" s="351"/>
      <c r="I448" s="278"/>
      <c r="J448" s="273"/>
      <c r="K448" s="358"/>
      <c r="L448" s="361"/>
      <c r="M448" s="351"/>
      <c r="N448" s="179"/>
      <c r="O448" s="316"/>
      <c r="P448" s="316"/>
      <c r="Q448" s="316"/>
      <c r="R448" s="178"/>
    </row>
    <row r="449" spans="1:18" ht="24" customHeight="1">
      <c r="A449" s="351"/>
      <c r="B449" s="1047"/>
      <c r="C449" s="1048"/>
      <c r="D449" s="354"/>
      <c r="E449" s="354"/>
      <c r="F449" s="354"/>
      <c r="G449" s="351"/>
      <c r="H449" s="351"/>
      <c r="I449" s="351"/>
      <c r="J449" s="273"/>
      <c r="K449" s="361"/>
      <c r="L449" s="346"/>
      <c r="M449" s="358"/>
      <c r="N449" s="180"/>
      <c r="O449" s="181"/>
      <c r="P449" s="181"/>
      <c r="Q449" s="181"/>
      <c r="R449" s="182"/>
    </row>
    <row r="450" spans="1:18" ht="24" customHeight="1">
      <c r="A450" s="1101"/>
      <c r="B450" s="1102"/>
      <c r="C450" s="1102"/>
      <c r="D450" s="1102"/>
      <c r="E450" s="1102"/>
      <c r="F450" s="1102"/>
      <c r="G450" s="1102"/>
      <c r="H450" s="1102"/>
      <c r="I450" s="1102"/>
      <c r="J450" s="1102"/>
      <c r="K450" s="1102"/>
      <c r="L450" s="1102"/>
      <c r="M450" s="1102"/>
      <c r="N450" s="1102"/>
      <c r="O450" s="1102"/>
      <c r="P450" s="1102"/>
      <c r="Q450" s="1102"/>
      <c r="R450" s="1103"/>
    </row>
    <row r="451" spans="1:18" ht="24" customHeight="1">
      <c r="A451" s="1104"/>
      <c r="B451" s="1105"/>
      <c r="C451" s="1105"/>
      <c r="D451" s="1105"/>
      <c r="E451" s="1105"/>
      <c r="F451" s="1105"/>
      <c r="G451" s="1105"/>
      <c r="H451" s="1105"/>
      <c r="I451" s="1105"/>
      <c r="J451" s="1105"/>
      <c r="K451" s="1105"/>
      <c r="L451" s="1105"/>
      <c r="M451" s="1105"/>
      <c r="N451" s="1105"/>
      <c r="O451" s="1105"/>
      <c r="P451" s="1105"/>
      <c r="Q451" s="1105"/>
      <c r="R451" s="1106"/>
    </row>
    <row r="452" spans="1:18" ht="24" customHeight="1">
      <c r="A452" s="1107"/>
      <c r="B452" s="1108"/>
      <c r="C452" s="1108"/>
      <c r="D452" s="1108"/>
      <c r="E452" s="1108"/>
      <c r="F452" s="1108"/>
      <c r="G452" s="1108"/>
      <c r="H452" s="1108"/>
      <c r="I452" s="1108"/>
      <c r="J452" s="1108"/>
      <c r="K452" s="1108"/>
      <c r="L452" s="1108"/>
      <c r="M452" s="1108"/>
      <c r="N452" s="1108"/>
      <c r="O452" s="1108"/>
      <c r="P452" s="1108"/>
      <c r="Q452" s="1108"/>
      <c r="R452" s="1109"/>
    </row>
    <row r="453" spans="1:18" ht="24" customHeight="1">
      <c r="A453" s="244"/>
      <c r="B453" s="1059"/>
      <c r="C453" s="1060"/>
      <c r="D453" s="1059"/>
      <c r="E453" s="1061"/>
      <c r="F453" s="1061"/>
      <c r="G453" s="1061"/>
      <c r="H453" s="1061"/>
      <c r="I453" s="1060"/>
      <c r="J453" s="354"/>
      <c r="K453" s="403"/>
      <c r="L453" s="244"/>
      <c r="M453" s="244"/>
      <c r="N453" s="1059"/>
      <c r="O453" s="1061"/>
      <c r="P453" s="1061"/>
      <c r="Q453" s="1061"/>
      <c r="R453" s="1060"/>
    </row>
    <row r="454" spans="1:18" ht="24" customHeight="1">
      <c r="A454" s="468"/>
      <c r="B454" s="174"/>
      <c r="C454" s="174"/>
      <c r="D454" s="273"/>
      <c r="E454" s="274"/>
      <c r="F454" s="273"/>
      <c r="G454" s="274"/>
      <c r="H454" s="345"/>
      <c r="I454" s="274"/>
      <c r="J454" s="276"/>
      <c r="K454" s="347"/>
      <c r="L454" s="348"/>
      <c r="M454" s="176"/>
      <c r="N454" s="179"/>
      <c r="O454" s="316"/>
      <c r="P454" s="316"/>
      <c r="Q454" s="316"/>
      <c r="R454" s="178"/>
    </row>
    <row r="455" spans="1:18" ht="24" customHeight="1">
      <c r="A455" s="244"/>
      <c r="B455" s="177"/>
      <c r="C455" s="174"/>
      <c r="D455" s="273"/>
      <c r="E455" s="274"/>
      <c r="F455" s="273"/>
      <c r="G455" s="274"/>
      <c r="H455" s="345"/>
      <c r="I455" s="274"/>
      <c r="J455" s="276"/>
      <c r="K455" s="347"/>
      <c r="L455" s="352"/>
      <c r="M455" s="176"/>
      <c r="N455" s="179"/>
      <c r="O455" s="316"/>
      <c r="P455" s="316"/>
      <c r="Q455" s="316"/>
      <c r="R455" s="178"/>
    </row>
    <row r="456" spans="1:18" ht="24" customHeight="1">
      <c r="A456" s="244"/>
      <c r="B456" s="177"/>
      <c r="C456" s="174"/>
      <c r="D456" s="273"/>
      <c r="E456" s="274"/>
      <c r="F456" s="273"/>
      <c r="G456" s="274"/>
      <c r="H456" s="345"/>
      <c r="I456" s="274"/>
      <c r="J456" s="276"/>
      <c r="K456" s="347"/>
      <c r="L456" s="348"/>
      <c r="M456" s="176"/>
      <c r="N456" s="179"/>
      <c r="O456" s="316"/>
      <c r="P456" s="316"/>
      <c r="Q456" s="316"/>
      <c r="R456" s="178"/>
    </row>
    <row r="457" spans="1:18" ht="24" customHeight="1">
      <c r="A457" s="244"/>
      <c r="B457" s="177"/>
      <c r="C457" s="174"/>
      <c r="D457" s="273"/>
      <c r="E457" s="274"/>
      <c r="F457" s="356"/>
      <c r="G457" s="274"/>
      <c r="H457" s="357"/>
      <c r="I457" s="346"/>
      <c r="J457" s="469"/>
      <c r="K457" s="469"/>
      <c r="L457" s="348"/>
      <c r="M457" s="184"/>
      <c r="N457" s="179"/>
      <c r="O457" s="316"/>
      <c r="P457" s="316"/>
      <c r="Q457" s="316"/>
      <c r="R457" s="178"/>
    </row>
    <row r="458" spans="1:18" ht="24" customHeight="1">
      <c r="A458" s="244"/>
      <c r="B458" s="177"/>
      <c r="C458" s="174"/>
      <c r="D458" s="273"/>
      <c r="E458" s="274"/>
      <c r="F458" s="356"/>
      <c r="G458" s="274"/>
      <c r="H458" s="345"/>
      <c r="I458" s="346"/>
      <c r="J458" s="278"/>
      <c r="K458" s="347"/>
      <c r="L458" s="348"/>
      <c r="M458" s="184"/>
      <c r="N458" s="179"/>
      <c r="O458" s="316"/>
      <c r="P458" s="316"/>
      <c r="Q458" s="316"/>
      <c r="R458" s="178"/>
    </row>
    <row r="459" spans="1:18" ht="24" customHeight="1">
      <c r="A459" s="244"/>
      <c r="B459" s="177"/>
      <c r="C459" s="174"/>
      <c r="D459" s="358"/>
      <c r="E459" s="274"/>
      <c r="F459" s="350"/>
      <c r="G459" s="274"/>
      <c r="H459" s="345"/>
      <c r="I459" s="346"/>
      <c r="J459" s="278"/>
      <c r="K459" s="347"/>
      <c r="L459" s="352"/>
      <c r="M459" s="176"/>
      <c r="N459" s="179"/>
      <c r="O459" s="316"/>
      <c r="P459" s="316"/>
      <c r="Q459" s="316"/>
      <c r="R459" s="178"/>
    </row>
    <row r="460" spans="1:18" ht="24" customHeight="1">
      <c r="A460" s="244"/>
      <c r="B460" s="177"/>
      <c r="C460" s="174"/>
      <c r="D460" s="470"/>
      <c r="E460" s="274"/>
      <c r="F460" s="356"/>
      <c r="G460" s="274"/>
      <c r="H460" s="345"/>
      <c r="I460" s="276"/>
      <c r="J460" s="352"/>
      <c r="K460" s="347"/>
      <c r="L460" s="352"/>
      <c r="M460" s="176"/>
      <c r="N460" s="179"/>
      <c r="O460" s="316"/>
      <c r="P460" s="316"/>
      <c r="Q460" s="316"/>
      <c r="R460" s="178"/>
    </row>
    <row r="461" spans="1:18" ht="24" customHeight="1">
      <c r="A461" s="244"/>
      <c r="B461" s="177"/>
      <c r="C461" s="174"/>
      <c r="D461" s="273"/>
      <c r="E461" s="274"/>
      <c r="F461" s="273"/>
      <c r="G461" s="274"/>
      <c r="H461" s="345"/>
      <c r="I461" s="274"/>
      <c r="J461" s="276"/>
      <c r="K461" s="347"/>
      <c r="L461" s="347"/>
      <c r="M461" s="176"/>
      <c r="N461" s="179"/>
      <c r="O461" s="316"/>
      <c r="P461" s="316"/>
      <c r="Q461" s="316"/>
      <c r="R461" s="178"/>
    </row>
    <row r="462" spans="1:18" ht="24" customHeight="1">
      <c r="A462" s="244"/>
      <c r="B462" s="177"/>
      <c r="C462" s="174"/>
      <c r="D462" s="358"/>
      <c r="E462" s="274"/>
      <c r="F462" s="358"/>
      <c r="G462" s="274"/>
      <c r="H462" s="345"/>
      <c r="I462" s="346"/>
      <c r="J462" s="278"/>
      <c r="K462" s="347"/>
      <c r="L462" s="352"/>
      <c r="M462" s="176"/>
      <c r="N462" s="179"/>
      <c r="O462" s="316"/>
      <c r="P462" s="316"/>
      <c r="Q462" s="316"/>
      <c r="R462" s="178"/>
    </row>
    <row r="463" spans="1:18" ht="24" customHeight="1">
      <c r="A463" s="244"/>
      <c r="B463" s="177"/>
      <c r="C463" s="174"/>
      <c r="D463" s="356"/>
      <c r="E463" s="274"/>
      <c r="F463" s="358"/>
      <c r="G463" s="274"/>
      <c r="H463" s="345"/>
      <c r="I463" s="346"/>
      <c r="J463" s="278"/>
      <c r="K463" s="347"/>
      <c r="L463" s="352"/>
      <c r="M463" s="176"/>
      <c r="N463" s="179"/>
      <c r="O463" s="316"/>
      <c r="P463" s="316"/>
      <c r="Q463" s="316"/>
      <c r="R463" s="178"/>
    </row>
    <row r="464" spans="1:18" ht="24" customHeight="1">
      <c r="A464" s="244"/>
      <c r="B464" s="177"/>
      <c r="C464" s="174"/>
      <c r="D464" s="358"/>
      <c r="E464" s="274"/>
      <c r="F464" s="358"/>
      <c r="G464" s="274"/>
      <c r="H464" s="345"/>
      <c r="I464" s="276"/>
      <c r="J464" s="276"/>
      <c r="K464" s="347"/>
      <c r="L464" s="276"/>
      <c r="M464" s="176"/>
      <c r="N464" s="179"/>
      <c r="O464" s="316"/>
      <c r="P464" s="316"/>
      <c r="Q464" s="316"/>
      <c r="R464" s="178"/>
    </row>
    <row r="465" spans="1:18" ht="24" customHeight="1">
      <c r="A465" s="244"/>
      <c r="B465" s="177"/>
      <c r="C465" s="174"/>
      <c r="D465" s="358"/>
      <c r="E465" s="274"/>
      <c r="F465" s="358"/>
      <c r="G465" s="274"/>
      <c r="H465" s="345"/>
      <c r="I465" s="276"/>
      <c r="J465" s="276"/>
      <c r="K465" s="347"/>
      <c r="L465" s="469"/>
      <c r="M465" s="176"/>
      <c r="N465" s="179"/>
      <c r="O465" s="316"/>
      <c r="P465" s="316"/>
      <c r="Q465" s="316"/>
      <c r="R465" s="178"/>
    </row>
    <row r="466" spans="1:18" ht="24" customHeight="1">
      <c r="A466" s="244"/>
      <c r="B466" s="177"/>
      <c r="C466" s="174"/>
      <c r="D466" s="273"/>
      <c r="E466" s="274"/>
      <c r="F466" s="273"/>
      <c r="G466" s="274"/>
      <c r="H466" s="357"/>
      <c r="I466" s="274"/>
      <c r="J466" s="276"/>
      <c r="K466" s="347"/>
      <c r="L466" s="347"/>
      <c r="M466" s="176"/>
      <c r="N466" s="179"/>
      <c r="O466" s="316"/>
      <c r="P466" s="316"/>
      <c r="Q466" s="316"/>
      <c r="R466" s="178"/>
    </row>
    <row r="467" spans="1:18" ht="24" customHeight="1">
      <c r="A467" s="244"/>
      <c r="B467" s="177"/>
      <c r="C467" s="174"/>
      <c r="D467" s="273"/>
      <c r="E467" s="274"/>
      <c r="F467" s="273"/>
      <c r="G467" s="274"/>
      <c r="H467" s="357"/>
      <c r="I467" s="274"/>
      <c r="J467" s="276"/>
      <c r="K467" s="347"/>
      <c r="L467" s="347"/>
      <c r="M467" s="176"/>
      <c r="N467" s="179"/>
      <c r="O467" s="316"/>
      <c r="P467" s="316"/>
      <c r="Q467" s="316"/>
      <c r="R467" s="178"/>
    </row>
    <row r="468" spans="1:18" ht="24" customHeight="1">
      <c r="A468" s="244"/>
      <c r="B468" s="177"/>
      <c r="C468" s="174"/>
      <c r="D468" s="273"/>
      <c r="E468" s="274"/>
      <c r="F468" s="273"/>
      <c r="G468" s="274"/>
      <c r="H468" s="357"/>
      <c r="I468" s="274"/>
      <c r="J468" s="276"/>
      <c r="K468" s="347"/>
      <c r="L468" s="347"/>
      <c r="M468" s="176"/>
      <c r="N468" s="179"/>
      <c r="O468" s="316"/>
      <c r="P468" s="316"/>
      <c r="Q468" s="316"/>
      <c r="R468" s="178"/>
    </row>
    <row r="469" spans="1:18" ht="24" customHeight="1">
      <c r="A469" s="244"/>
      <c r="B469" s="177"/>
      <c r="C469" s="174"/>
      <c r="D469" s="273"/>
      <c r="E469" s="274"/>
      <c r="F469" s="273"/>
      <c r="G469" s="274"/>
      <c r="H469" s="357"/>
      <c r="I469" s="274"/>
      <c r="J469" s="276"/>
      <c r="K469" s="347"/>
      <c r="L469" s="347"/>
      <c r="M469" s="176"/>
      <c r="N469" s="179"/>
      <c r="O469" s="316"/>
      <c r="P469" s="316"/>
      <c r="Q469" s="316"/>
      <c r="R469" s="178"/>
    </row>
    <row r="470" spans="1:18" ht="24" customHeight="1">
      <c r="A470" s="244"/>
      <c r="B470" s="177"/>
      <c r="C470" s="174"/>
      <c r="D470" s="354"/>
      <c r="E470" s="354"/>
      <c r="F470" s="354"/>
      <c r="G470" s="351"/>
      <c r="H470" s="351"/>
      <c r="I470" s="346"/>
      <c r="J470" s="273"/>
      <c r="K470" s="278"/>
      <c r="L470" s="278"/>
      <c r="M470" s="176"/>
      <c r="N470" s="179"/>
      <c r="O470" s="316"/>
      <c r="P470" s="316"/>
      <c r="Q470" s="316"/>
      <c r="R470" s="178"/>
    </row>
    <row r="471" spans="1:18" ht="24" customHeight="1">
      <c r="A471" s="244"/>
      <c r="B471" s="177"/>
      <c r="C471" s="174"/>
      <c r="D471" s="345"/>
      <c r="E471" s="274"/>
      <c r="F471" s="273"/>
      <c r="G471" s="274"/>
      <c r="H471" s="359"/>
      <c r="I471" s="274"/>
      <c r="J471" s="276"/>
      <c r="K471" s="347"/>
      <c r="L471" s="278"/>
      <c r="M471" s="176"/>
      <c r="N471" s="179"/>
      <c r="O471" s="316"/>
      <c r="P471" s="316"/>
      <c r="Q471" s="316"/>
      <c r="R471" s="178"/>
    </row>
    <row r="472" spans="1:18" ht="24" customHeight="1">
      <c r="A472" s="351"/>
      <c r="B472" s="177"/>
      <c r="C472" s="174"/>
      <c r="D472" s="345"/>
      <c r="E472" s="274"/>
      <c r="F472" s="273"/>
      <c r="G472" s="274"/>
      <c r="H472" s="360"/>
      <c r="I472" s="274"/>
      <c r="J472" s="276"/>
      <c r="K472" s="347"/>
      <c r="L472" s="352"/>
      <c r="M472" s="176"/>
      <c r="N472" s="179"/>
      <c r="O472" s="316"/>
      <c r="P472" s="316"/>
      <c r="Q472" s="316"/>
      <c r="R472" s="178"/>
    </row>
    <row r="473" spans="1:18" ht="24" customHeight="1">
      <c r="A473" s="351"/>
      <c r="B473" s="244"/>
      <c r="C473" s="244"/>
      <c r="D473" s="273"/>
      <c r="E473" s="274"/>
      <c r="F473" s="273"/>
      <c r="G473" s="274"/>
      <c r="H473" s="360"/>
      <c r="I473" s="274"/>
      <c r="J473" s="276"/>
      <c r="K473" s="347"/>
      <c r="L473" s="352"/>
      <c r="M473" s="176"/>
      <c r="N473" s="179"/>
      <c r="O473" s="316"/>
      <c r="P473" s="316"/>
      <c r="Q473" s="316"/>
      <c r="R473" s="178"/>
    </row>
    <row r="474" spans="1:18" ht="24" customHeight="1">
      <c r="A474" s="351"/>
      <c r="B474" s="244"/>
      <c r="C474" s="244"/>
      <c r="D474" s="273"/>
      <c r="E474" s="274"/>
      <c r="F474" s="273"/>
      <c r="G474" s="274"/>
      <c r="H474" s="360"/>
      <c r="I474" s="274"/>
      <c r="J474" s="276"/>
      <c r="K474" s="347"/>
      <c r="L474" s="352"/>
      <c r="M474" s="176"/>
      <c r="N474" s="179"/>
      <c r="O474" s="316"/>
      <c r="P474" s="316"/>
      <c r="Q474" s="316"/>
      <c r="R474" s="178"/>
    </row>
    <row r="475" spans="1:18" ht="24" customHeight="1">
      <c r="A475" s="351"/>
      <c r="B475" s="244"/>
      <c r="C475" s="244"/>
      <c r="D475" s="273"/>
      <c r="E475" s="274"/>
      <c r="F475" s="273"/>
      <c r="G475" s="274"/>
      <c r="H475" s="360"/>
      <c r="I475" s="274"/>
      <c r="J475" s="276"/>
      <c r="K475" s="347"/>
      <c r="L475" s="352"/>
      <c r="M475" s="176"/>
      <c r="N475" s="179"/>
      <c r="O475" s="316"/>
      <c r="P475" s="316"/>
      <c r="Q475" s="316"/>
      <c r="R475" s="178"/>
    </row>
    <row r="476" spans="1:18" ht="24" customHeight="1">
      <c r="A476" s="351"/>
      <c r="B476" s="244"/>
      <c r="C476" s="244"/>
      <c r="D476" s="273"/>
      <c r="E476" s="274"/>
      <c r="F476" s="273"/>
      <c r="G476" s="361"/>
      <c r="H476" s="351"/>
      <c r="I476" s="278"/>
      <c r="J476" s="273"/>
      <c r="K476" s="358"/>
      <c r="L476" s="352"/>
      <c r="M476" s="176"/>
      <c r="N476" s="179"/>
      <c r="O476" s="316"/>
      <c r="P476" s="316"/>
      <c r="Q476" s="316"/>
      <c r="R476" s="178"/>
    </row>
    <row r="477" spans="1:18" ht="24" customHeight="1">
      <c r="A477" s="351"/>
      <c r="B477" s="244"/>
      <c r="C477" s="244"/>
      <c r="D477" s="273"/>
      <c r="E477" s="274"/>
      <c r="F477" s="273"/>
      <c r="G477" s="274"/>
      <c r="H477" s="360"/>
      <c r="I477" s="274"/>
      <c r="J477" s="276"/>
      <c r="K477" s="347"/>
      <c r="L477" s="352"/>
      <c r="M477" s="176"/>
      <c r="N477" s="179"/>
      <c r="O477" s="316"/>
      <c r="P477" s="316"/>
      <c r="Q477" s="316"/>
      <c r="R477" s="178"/>
    </row>
    <row r="478" spans="1:18" ht="24.95" customHeight="1">
      <c r="A478" s="351"/>
      <c r="B478" s="244"/>
      <c r="C478" s="244"/>
      <c r="D478" s="273"/>
      <c r="E478" s="274"/>
      <c r="F478" s="273"/>
      <c r="G478" s="361"/>
      <c r="H478" s="351"/>
      <c r="I478" s="278"/>
      <c r="J478" s="273"/>
      <c r="K478" s="358"/>
      <c r="L478" s="361"/>
      <c r="M478" s="351"/>
      <c r="N478" s="179"/>
      <c r="O478" s="316"/>
      <c r="P478" s="316"/>
      <c r="Q478" s="316"/>
      <c r="R478" s="178"/>
    </row>
    <row r="479" spans="1:18" ht="24.95" customHeight="1">
      <c r="A479" s="351"/>
      <c r="B479" s="244"/>
      <c r="C479" s="244"/>
      <c r="D479" s="273"/>
      <c r="E479" s="274"/>
      <c r="F479" s="273"/>
      <c r="G479" s="361"/>
      <c r="H479" s="351"/>
      <c r="I479" s="278"/>
      <c r="J479" s="273"/>
      <c r="K479" s="358"/>
      <c r="L479" s="361"/>
      <c r="M479" s="351"/>
      <c r="N479" s="179"/>
      <c r="O479" s="316"/>
      <c r="P479" s="316"/>
      <c r="Q479" s="316"/>
      <c r="R479" s="178"/>
    </row>
  </sheetData>
  <mergeCells count="79">
    <mergeCell ref="B453:C453"/>
    <mergeCell ref="D453:I453"/>
    <mergeCell ref="N453:R453"/>
    <mergeCell ref="B445:C445"/>
    <mergeCell ref="B446:C446"/>
    <mergeCell ref="B447:C447"/>
    <mergeCell ref="B448:C448"/>
    <mergeCell ref="B449:C449"/>
    <mergeCell ref="A450:R452"/>
    <mergeCell ref="B444:C444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32:C432"/>
    <mergeCell ref="A421:R423"/>
    <mergeCell ref="B424:C424"/>
    <mergeCell ref="D424:I424"/>
    <mergeCell ref="N424:R424"/>
    <mergeCell ref="B425:C425"/>
    <mergeCell ref="B426:C426"/>
    <mergeCell ref="B427:C427"/>
    <mergeCell ref="B428:C428"/>
    <mergeCell ref="B429:C429"/>
    <mergeCell ref="B430:C430"/>
    <mergeCell ref="B431:C431"/>
    <mergeCell ref="B394:C394"/>
    <mergeCell ref="D394:I394"/>
    <mergeCell ref="N394:R394"/>
    <mergeCell ref="A301:R303"/>
    <mergeCell ref="B304:C304"/>
    <mergeCell ref="D304:I304"/>
    <mergeCell ref="N304:R304"/>
    <mergeCell ref="A331:R333"/>
    <mergeCell ref="B334:C334"/>
    <mergeCell ref="D334:I334"/>
    <mergeCell ref="N334:R334"/>
    <mergeCell ref="A360:R362"/>
    <mergeCell ref="B363:C363"/>
    <mergeCell ref="D363:I363"/>
    <mergeCell ref="N363:R363"/>
    <mergeCell ref="A391:R393"/>
    <mergeCell ref="B274:C274"/>
    <mergeCell ref="D274:I274"/>
    <mergeCell ref="N274:R274"/>
    <mergeCell ref="A91:R93"/>
    <mergeCell ref="B94:C94"/>
    <mergeCell ref="D94:I94"/>
    <mergeCell ref="N94:R94"/>
    <mergeCell ref="A121:R123"/>
    <mergeCell ref="B124:C124"/>
    <mergeCell ref="D124:I124"/>
    <mergeCell ref="N124:R124"/>
    <mergeCell ref="A241:R243"/>
    <mergeCell ref="B244:C244"/>
    <mergeCell ref="D244:I244"/>
    <mergeCell ref="N244:R244"/>
    <mergeCell ref="A271:R273"/>
    <mergeCell ref="B35:C35"/>
    <mergeCell ref="B47:C47"/>
    <mergeCell ref="A61:R63"/>
    <mergeCell ref="B64:C64"/>
    <mergeCell ref="D64:I64"/>
    <mergeCell ref="N64:R64"/>
    <mergeCell ref="B34:C34"/>
    <mergeCell ref="D34:I34"/>
    <mergeCell ref="N34:R34"/>
    <mergeCell ref="A1:R3"/>
    <mergeCell ref="B4:C4"/>
    <mergeCell ref="D4:I4"/>
    <mergeCell ref="N4:R4"/>
    <mergeCell ref="A31:R33"/>
  </mergeCells>
  <phoneticPr fontId="3"/>
  <printOptions horizontalCentered="1"/>
  <pageMargins left="0.59055118110236227" right="0.59055118110236227" top="0.98425196850393704" bottom="0.19685039370078741" header="0.70866141732283472" footer="0.31496062992125984"/>
  <pageSetup paperSize="9" scale="65" orientation="landscape" verticalDpi="300" r:id="rId1"/>
  <headerFooter alignWithMargins="0">
    <oddFooter>&amp;R&amp;P</oddFooter>
  </headerFooter>
  <rowBreaks count="15" manualBreakCount="15">
    <brk id="30" max="17" man="1"/>
    <brk id="60" max="17" man="1"/>
    <brk id="90" max="17" man="1"/>
    <brk id="120" max="17" man="1"/>
    <brk id="150" max="17" man="1"/>
    <brk id="180" max="17" man="1"/>
    <brk id="210" max="17" man="1"/>
    <brk id="240" max="17" man="1"/>
    <brk id="270" max="17" man="1"/>
    <brk id="300" max="17" man="1"/>
    <brk id="330" max="17" man="1"/>
    <brk id="359" max="17" man="1"/>
    <brk id="390" max="17" man="1"/>
    <brk id="420" max="17" man="1"/>
    <brk id="449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18"/>
  <sheetViews>
    <sheetView showZeros="0" view="pageBreakPreview" zoomScale="85" zoomScaleSheetLayoutView="85" workbookViewId="0">
      <pane xSplit="3" ySplit="4" topLeftCell="D5" activePane="bottomRight" state="frozen"/>
      <selection activeCell="B3" sqref="B3:B6"/>
      <selection pane="topRight" activeCell="B3" sqref="B3:B6"/>
      <selection pane="bottomLeft" activeCell="B3" sqref="B3:B6"/>
      <selection pane="bottomRight"/>
    </sheetView>
  </sheetViews>
  <sheetFormatPr defaultRowHeight="20.100000000000001" customHeight="1"/>
  <cols>
    <col min="1" max="1" width="3.25" style="572" bestFit="1" customWidth="1"/>
    <col min="2" max="2" width="4" style="572" customWidth="1"/>
    <col min="3" max="3" width="33.625" style="572" customWidth="1"/>
    <col min="4" max="27" width="4.5" style="572" customWidth="1"/>
    <col min="28" max="28" width="4.375" style="572" customWidth="1"/>
    <col min="29" max="52" width="4.5" style="572" customWidth="1"/>
    <col min="53" max="256" width="9" style="572"/>
    <col min="257" max="257" width="3.25" style="572" bestFit="1" customWidth="1"/>
    <col min="258" max="258" width="4" style="572" customWidth="1"/>
    <col min="259" max="259" width="33.625" style="572" customWidth="1"/>
    <col min="260" max="283" width="4.5" style="572" customWidth="1"/>
    <col min="284" max="284" width="4.375" style="572" customWidth="1"/>
    <col min="285" max="308" width="4.5" style="572" customWidth="1"/>
    <col min="309" max="512" width="9" style="572"/>
    <col min="513" max="513" width="3.25" style="572" bestFit="1" customWidth="1"/>
    <col min="514" max="514" width="4" style="572" customWidth="1"/>
    <col min="515" max="515" width="33.625" style="572" customWidth="1"/>
    <col min="516" max="539" width="4.5" style="572" customWidth="1"/>
    <col min="540" max="540" width="4.375" style="572" customWidth="1"/>
    <col min="541" max="564" width="4.5" style="572" customWidth="1"/>
    <col min="565" max="768" width="9" style="572"/>
    <col min="769" max="769" width="3.25" style="572" bestFit="1" customWidth="1"/>
    <col min="770" max="770" width="4" style="572" customWidth="1"/>
    <col min="771" max="771" width="33.625" style="572" customWidth="1"/>
    <col min="772" max="795" width="4.5" style="572" customWidth="1"/>
    <col min="796" max="796" width="4.375" style="572" customWidth="1"/>
    <col min="797" max="820" width="4.5" style="572" customWidth="1"/>
    <col min="821" max="1024" width="9" style="572"/>
    <col min="1025" max="1025" width="3.25" style="572" bestFit="1" customWidth="1"/>
    <col min="1026" max="1026" width="4" style="572" customWidth="1"/>
    <col min="1027" max="1027" width="33.625" style="572" customWidth="1"/>
    <col min="1028" max="1051" width="4.5" style="572" customWidth="1"/>
    <col min="1052" max="1052" width="4.375" style="572" customWidth="1"/>
    <col min="1053" max="1076" width="4.5" style="572" customWidth="1"/>
    <col min="1077" max="1280" width="9" style="572"/>
    <col min="1281" max="1281" width="3.25" style="572" bestFit="1" customWidth="1"/>
    <col min="1282" max="1282" width="4" style="572" customWidth="1"/>
    <col min="1283" max="1283" width="33.625" style="572" customWidth="1"/>
    <col min="1284" max="1307" width="4.5" style="572" customWidth="1"/>
    <col min="1308" max="1308" width="4.375" style="572" customWidth="1"/>
    <col min="1309" max="1332" width="4.5" style="572" customWidth="1"/>
    <col min="1333" max="1536" width="9" style="572"/>
    <col min="1537" max="1537" width="3.25" style="572" bestFit="1" customWidth="1"/>
    <col min="1538" max="1538" width="4" style="572" customWidth="1"/>
    <col min="1539" max="1539" width="33.625" style="572" customWidth="1"/>
    <col min="1540" max="1563" width="4.5" style="572" customWidth="1"/>
    <col min="1564" max="1564" width="4.375" style="572" customWidth="1"/>
    <col min="1565" max="1588" width="4.5" style="572" customWidth="1"/>
    <col min="1589" max="1792" width="9" style="572"/>
    <col min="1793" max="1793" width="3.25" style="572" bestFit="1" customWidth="1"/>
    <col min="1794" max="1794" width="4" style="572" customWidth="1"/>
    <col min="1795" max="1795" width="33.625" style="572" customWidth="1"/>
    <col min="1796" max="1819" width="4.5" style="572" customWidth="1"/>
    <col min="1820" max="1820" width="4.375" style="572" customWidth="1"/>
    <col min="1821" max="1844" width="4.5" style="572" customWidth="1"/>
    <col min="1845" max="2048" width="9" style="572"/>
    <col min="2049" max="2049" width="3.25" style="572" bestFit="1" customWidth="1"/>
    <col min="2050" max="2050" width="4" style="572" customWidth="1"/>
    <col min="2051" max="2051" width="33.625" style="572" customWidth="1"/>
    <col min="2052" max="2075" width="4.5" style="572" customWidth="1"/>
    <col min="2076" max="2076" width="4.375" style="572" customWidth="1"/>
    <col min="2077" max="2100" width="4.5" style="572" customWidth="1"/>
    <col min="2101" max="2304" width="9" style="572"/>
    <col min="2305" max="2305" width="3.25" style="572" bestFit="1" customWidth="1"/>
    <col min="2306" max="2306" width="4" style="572" customWidth="1"/>
    <col min="2307" max="2307" width="33.625" style="572" customWidth="1"/>
    <col min="2308" max="2331" width="4.5" style="572" customWidth="1"/>
    <col min="2332" max="2332" width="4.375" style="572" customWidth="1"/>
    <col min="2333" max="2356" width="4.5" style="572" customWidth="1"/>
    <col min="2357" max="2560" width="9" style="572"/>
    <col min="2561" max="2561" width="3.25" style="572" bestFit="1" customWidth="1"/>
    <col min="2562" max="2562" width="4" style="572" customWidth="1"/>
    <col min="2563" max="2563" width="33.625" style="572" customWidth="1"/>
    <col min="2564" max="2587" width="4.5" style="572" customWidth="1"/>
    <col min="2588" max="2588" width="4.375" style="572" customWidth="1"/>
    <col min="2589" max="2612" width="4.5" style="572" customWidth="1"/>
    <col min="2613" max="2816" width="9" style="572"/>
    <col min="2817" max="2817" width="3.25" style="572" bestFit="1" customWidth="1"/>
    <col min="2818" max="2818" width="4" style="572" customWidth="1"/>
    <col min="2819" max="2819" width="33.625" style="572" customWidth="1"/>
    <col min="2820" max="2843" width="4.5" style="572" customWidth="1"/>
    <col min="2844" max="2844" width="4.375" style="572" customWidth="1"/>
    <col min="2845" max="2868" width="4.5" style="572" customWidth="1"/>
    <col min="2869" max="3072" width="9" style="572"/>
    <col min="3073" max="3073" width="3.25" style="572" bestFit="1" customWidth="1"/>
    <col min="3074" max="3074" width="4" style="572" customWidth="1"/>
    <col min="3075" max="3075" width="33.625" style="572" customWidth="1"/>
    <col min="3076" max="3099" width="4.5" style="572" customWidth="1"/>
    <col min="3100" max="3100" width="4.375" style="572" customWidth="1"/>
    <col min="3101" max="3124" width="4.5" style="572" customWidth="1"/>
    <col min="3125" max="3328" width="9" style="572"/>
    <col min="3329" max="3329" width="3.25" style="572" bestFit="1" customWidth="1"/>
    <col min="3330" max="3330" width="4" style="572" customWidth="1"/>
    <col min="3331" max="3331" width="33.625" style="572" customWidth="1"/>
    <col min="3332" max="3355" width="4.5" style="572" customWidth="1"/>
    <col min="3356" max="3356" width="4.375" style="572" customWidth="1"/>
    <col min="3357" max="3380" width="4.5" style="572" customWidth="1"/>
    <col min="3381" max="3584" width="9" style="572"/>
    <col min="3585" max="3585" width="3.25" style="572" bestFit="1" customWidth="1"/>
    <col min="3586" max="3586" width="4" style="572" customWidth="1"/>
    <col min="3587" max="3587" width="33.625" style="572" customWidth="1"/>
    <col min="3588" max="3611" width="4.5" style="572" customWidth="1"/>
    <col min="3612" max="3612" width="4.375" style="572" customWidth="1"/>
    <col min="3613" max="3636" width="4.5" style="572" customWidth="1"/>
    <col min="3637" max="3840" width="9" style="572"/>
    <col min="3841" max="3841" width="3.25" style="572" bestFit="1" customWidth="1"/>
    <col min="3842" max="3842" width="4" style="572" customWidth="1"/>
    <col min="3843" max="3843" width="33.625" style="572" customWidth="1"/>
    <col min="3844" max="3867" width="4.5" style="572" customWidth="1"/>
    <col min="3868" max="3868" width="4.375" style="572" customWidth="1"/>
    <col min="3869" max="3892" width="4.5" style="572" customWidth="1"/>
    <col min="3893" max="4096" width="9" style="572"/>
    <col min="4097" max="4097" width="3.25" style="572" bestFit="1" customWidth="1"/>
    <col min="4098" max="4098" width="4" style="572" customWidth="1"/>
    <col min="4099" max="4099" width="33.625" style="572" customWidth="1"/>
    <col min="4100" max="4123" width="4.5" style="572" customWidth="1"/>
    <col min="4124" max="4124" width="4.375" style="572" customWidth="1"/>
    <col min="4125" max="4148" width="4.5" style="572" customWidth="1"/>
    <col min="4149" max="4352" width="9" style="572"/>
    <col min="4353" max="4353" width="3.25" style="572" bestFit="1" customWidth="1"/>
    <col min="4354" max="4354" width="4" style="572" customWidth="1"/>
    <col min="4355" max="4355" width="33.625" style="572" customWidth="1"/>
    <col min="4356" max="4379" width="4.5" style="572" customWidth="1"/>
    <col min="4380" max="4380" width="4.375" style="572" customWidth="1"/>
    <col min="4381" max="4404" width="4.5" style="572" customWidth="1"/>
    <col min="4405" max="4608" width="9" style="572"/>
    <col min="4609" max="4609" width="3.25" style="572" bestFit="1" customWidth="1"/>
    <col min="4610" max="4610" width="4" style="572" customWidth="1"/>
    <col min="4611" max="4611" width="33.625" style="572" customWidth="1"/>
    <col min="4612" max="4635" width="4.5" style="572" customWidth="1"/>
    <col min="4636" max="4636" width="4.375" style="572" customWidth="1"/>
    <col min="4637" max="4660" width="4.5" style="572" customWidth="1"/>
    <col min="4661" max="4864" width="9" style="572"/>
    <col min="4865" max="4865" width="3.25" style="572" bestFit="1" customWidth="1"/>
    <col min="4866" max="4866" width="4" style="572" customWidth="1"/>
    <col min="4867" max="4867" width="33.625" style="572" customWidth="1"/>
    <col min="4868" max="4891" width="4.5" style="572" customWidth="1"/>
    <col min="4892" max="4892" width="4.375" style="572" customWidth="1"/>
    <col min="4893" max="4916" width="4.5" style="572" customWidth="1"/>
    <col min="4917" max="5120" width="9" style="572"/>
    <col min="5121" max="5121" width="3.25" style="572" bestFit="1" customWidth="1"/>
    <col min="5122" max="5122" width="4" style="572" customWidth="1"/>
    <col min="5123" max="5123" width="33.625" style="572" customWidth="1"/>
    <col min="5124" max="5147" width="4.5" style="572" customWidth="1"/>
    <col min="5148" max="5148" width="4.375" style="572" customWidth="1"/>
    <col min="5149" max="5172" width="4.5" style="572" customWidth="1"/>
    <col min="5173" max="5376" width="9" style="572"/>
    <col min="5377" max="5377" width="3.25" style="572" bestFit="1" customWidth="1"/>
    <col min="5378" max="5378" width="4" style="572" customWidth="1"/>
    <col min="5379" max="5379" width="33.625" style="572" customWidth="1"/>
    <col min="5380" max="5403" width="4.5" style="572" customWidth="1"/>
    <col min="5404" max="5404" width="4.375" style="572" customWidth="1"/>
    <col min="5405" max="5428" width="4.5" style="572" customWidth="1"/>
    <col min="5429" max="5632" width="9" style="572"/>
    <col min="5633" max="5633" width="3.25" style="572" bestFit="1" customWidth="1"/>
    <col min="5634" max="5634" width="4" style="572" customWidth="1"/>
    <col min="5635" max="5635" width="33.625" style="572" customWidth="1"/>
    <col min="5636" max="5659" width="4.5" style="572" customWidth="1"/>
    <col min="5660" max="5660" width="4.375" style="572" customWidth="1"/>
    <col min="5661" max="5684" width="4.5" style="572" customWidth="1"/>
    <col min="5685" max="5888" width="9" style="572"/>
    <col min="5889" max="5889" width="3.25" style="572" bestFit="1" customWidth="1"/>
    <col min="5890" max="5890" width="4" style="572" customWidth="1"/>
    <col min="5891" max="5891" width="33.625" style="572" customWidth="1"/>
    <col min="5892" max="5915" width="4.5" style="572" customWidth="1"/>
    <col min="5916" max="5916" width="4.375" style="572" customWidth="1"/>
    <col min="5917" max="5940" width="4.5" style="572" customWidth="1"/>
    <col min="5941" max="6144" width="9" style="572"/>
    <col min="6145" max="6145" width="3.25" style="572" bestFit="1" customWidth="1"/>
    <col min="6146" max="6146" width="4" style="572" customWidth="1"/>
    <col min="6147" max="6147" width="33.625" style="572" customWidth="1"/>
    <col min="6148" max="6171" width="4.5" style="572" customWidth="1"/>
    <col min="6172" max="6172" width="4.375" style="572" customWidth="1"/>
    <col min="6173" max="6196" width="4.5" style="572" customWidth="1"/>
    <col min="6197" max="6400" width="9" style="572"/>
    <col min="6401" max="6401" width="3.25" style="572" bestFit="1" customWidth="1"/>
    <col min="6402" max="6402" width="4" style="572" customWidth="1"/>
    <col min="6403" max="6403" width="33.625" style="572" customWidth="1"/>
    <col min="6404" max="6427" width="4.5" style="572" customWidth="1"/>
    <col min="6428" max="6428" width="4.375" style="572" customWidth="1"/>
    <col min="6429" max="6452" width="4.5" style="572" customWidth="1"/>
    <col min="6453" max="6656" width="9" style="572"/>
    <col min="6657" max="6657" width="3.25" style="572" bestFit="1" customWidth="1"/>
    <col min="6658" max="6658" width="4" style="572" customWidth="1"/>
    <col min="6659" max="6659" width="33.625" style="572" customWidth="1"/>
    <col min="6660" max="6683" width="4.5" style="572" customWidth="1"/>
    <col min="6684" max="6684" width="4.375" style="572" customWidth="1"/>
    <col min="6685" max="6708" width="4.5" style="572" customWidth="1"/>
    <col min="6709" max="6912" width="9" style="572"/>
    <col min="6913" max="6913" width="3.25" style="572" bestFit="1" customWidth="1"/>
    <col min="6914" max="6914" width="4" style="572" customWidth="1"/>
    <col min="6915" max="6915" width="33.625" style="572" customWidth="1"/>
    <col min="6916" max="6939" width="4.5" style="572" customWidth="1"/>
    <col min="6940" max="6940" width="4.375" style="572" customWidth="1"/>
    <col min="6941" max="6964" width="4.5" style="572" customWidth="1"/>
    <col min="6965" max="7168" width="9" style="572"/>
    <col min="7169" max="7169" width="3.25" style="572" bestFit="1" customWidth="1"/>
    <col min="7170" max="7170" width="4" style="572" customWidth="1"/>
    <col min="7171" max="7171" width="33.625" style="572" customWidth="1"/>
    <col min="7172" max="7195" width="4.5" style="572" customWidth="1"/>
    <col min="7196" max="7196" width="4.375" style="572" customWidth="1"/>
    <col min="7197" max="7220" width="4.5" style="572" customWidth="1"/>
    <col min="7221" max="7424" width="9" style="572"/>
    <col min="7425" max="7425" width="3.25" style="572" bestFit="1" customWidth="1"/>
    <col min="7426" max="7426" width="4" style="572" customWidth="1"/>
    <col min="7427" max="7427" width="33.625" style="572" customWidth="1"/>
    <col min="7428" max="7451" width="4.5" style="572" customWidth="1"/>
    <col min="7452" max="7452" width="4.375" style="572" customWidth="1"/>
    <col min="7453" max="7476" width="4.5" style="572" customWidth="1"/>
    <col min="7477" max="7680" width="9" style="572"/>
    <col min="7681" max="7681" width="3.25" style="572" bestFit="1" customWidth="1"/>
    <col min="7682" max="7682" width="4" style="572" customWidth="1"/>
    <col min="7683" max="7683" width="33.625" style="572" customWidth="1"/>
    <col min="7684" max="7707" width="4.5" style="572" customWidth="1"/>
    <col min="7708" max="7708" width="4.375" style="572" customWidth="1"/>
    <col min="7709" max="7732" width="4.5" style="572" customWidth="1"/>
    <col min="7733" max="7936" width="9" style="572"/>
    <col min="7937" max="7937" width="3.25" style="572" bestFit="1" customWidth="1"/>
    <col min="7938" max="7938" width="4" style="572" customWidth="1"/>
    <col min="7939" max="7939" width="33.625" style="572" customWidth="1"/>
    <col min="7940" max="7963" width="4.5" style="572" customWidth="1"/>
    <col min="7964" max="7964" width="4.375" style="572" customWidth="1"/>
    <col min="7965" max="7988" width="4.5" style="572" customWidth="1"/>
    <col min="7989" max="8192" width="9" style="572"/>
    <col min="8193" max="8193" width="3.25" style="572" bestFit="1" customWidth="1"/>
    <col min="8194" max="8194" width="4" style="572" customWidth="1"/>
    <col min="8195" max="8195" width="33.625" style="572" customWidth="1"/>
    <col min="8196" max="8219" width="4.5" style="572" customWidth="1"/>
    <col min="8220" max="8220" width="4.375" style="572" customWidth="1"/>
    <col min="8221" max="8244" width="4.5" style="572" customWidth="1"/>
    <col min="8245" max="8448" width="9" style="572"/>
    <col min="8449" max="8449" width="3.25" style="572" bestFit="1" customWidth="1"/>
    <col min="8450" max="8450" width="4" style="572" customWidth="1"/>
    <col min="8451" max="8451" width="33.625" style="572" customWidth="1"/>
    <col min="8452" max="8475" width="4.5" style="572" customWidth="1"/>
    <col min="8476" max="8476" width="4.375" style="572" customWidth="1"/>
    <col min="8477" max="8500" width="4.5" style="572" customWidth="1"/>
    <col min="8501" max="8704" width="9" style="572"/>
    <col min="8705" max="8705" width="3.25" style="572" bestFit="1" customWidth="1"/>
    <col min="8706" max="8706" width="4" style="572" customWidth="1"/>
    <col min="8707" max="8707" width="33.625" style="572" customWidth="1"/>
    <col min="8708" max="8731" width="4.5" style="572" customWidth="1"/>
    <col min="8732" max="8732" width="4.375" style="572" customWidth="1"/>
    <col min="8733" max="8756" width="4.5" style="572" customWidth="1"/>
    <col min="8757" max="8960" width="9" style="572"/>
    <col min="8961" max="8961" width="3.25" style="572" bestFit="1" customWidth="1"/>
    <col min="8962" max="8962" width="4" style="572" customWidth="1"/>
    <col min="8963" max="8963" width="33.625" style="572" customWidth="1"/>
    <col min="8964" max="8987" width="4.5" style="572" customWidth="1"/>
    <col min="8988" max="8988" width="4.375" style="572" customWidth="1"/>
    <col min="8989" max="9012" width="4.5" style="572" customWidth="1"/>
    <col min="9013" max="9216" width="9" style="572"/>
    <col min="9217" max="9217" width="3.25" style="572" bestFit="1" customWidth="1"/>
    <col min="9218" max="9218" width="4" style="572" customWidth="1"/>
    <col min="9219" max="9219" width="33.625" style="572" customWidth="1"/>
    <col min="9220" max="9243" width="4.5" style="572" customWidth="1"/>
    <col min="9244" max="9244" width="4.375" style="572" customWidth="1"/>
    <col min="9245" max="9268" width="4.5" style="572" customWidth="1"/>
    <col min="9269" max="9472" width="9" style="572"/>
    <col min="9473" max="9473" width="3.25" style="572" bestFit="1" customWidth="1"/>
    <col min="9474" max="9474" width="4" style="572" customWidth="1"/>
    <col min="9475" max="9475" width="33.625" style="572" customWidth="1"/>
    <col min="9476" max="9499" width="4.5" style="572" customWidth="1"/>
    <col min="9500" max="9500" width="4.375" style="572" customWidth="1"/>
    <col min="9501" max="9524" width="4.5" style="572" customWidth="1"/>
    <col min="9525" max="9728" width="9" style="572"/>
    <col min="9729" max="9729" width="3.25" style="572" bestFit="1" customWidth="1"/>
    <col min="9730" max="9730" width="4" style="572" customWidth="1"/>
    <col min="9731" max="9731" width="33.625" style="572" customWidth="1"/>
    <col min="9732" max="9755" width="4.5" style="572" customWidth="1"/>
    <col min="9756" max="9756" width="4.375" style="572" customWidth="1"/>
    <col min="9757" max="9780" width="4.5" style="572" customWidth="1"/>
    <col min="9781" max="9984" width="9" style="572"/>
    <col min="9985" max="9985" width="3.25" style="572" bestFit="1" customWidth="1"/>
    <col min="9986" max="9986" width="4" style="572" customWidth="1"/>
    <col min="9987" max="9987" width="33.625" style="572" customWidth="1"/>
    <col min="9988" max="10011" width="4.5" style="572" customWidth="1"/>
    <col min="10012" max="10012" width="4.375" style="572" customWidth="1"/>
    <col min="10013" max="10036" width="4.5" style="572" customWidth="1"/>
    <col min="10037" max="10240" width="9" style="572"/>
    <col min="10241" max="10241" width="3.25" style="572" bestFit="1" customWidth="1"/>
    <col min="10242" max="10242" width="4" style="572" customWidth="1"/>
    <col min="10243" max="10243" width="33.625" style="572" customWidth="1"/>
    <col min="10244" max="10267" width="4.5" style="572" customWidth="1"/>
    <col min="10268" max="10268" width="4.375" style="572" customWidth="1"/>
    <col min="10269" max="10292" width="4.5" style="572" customWidth="1"/>
    <col min="10293" max="10496" width="9" style="572"/>
    <col min="10497" max="10497" width="3.25" style="572" bestFit="1" customWidth="1"/>
    <col min="10498" max="10498" width="4" style="572" customWidth="1"/>
    <col min="10499" max="10499" width="33.625" style="572" customWidth="1"/>
    <col min="10500" max="10523" width="4.5" style="572" customWidth="1"/>
    <col min="10524" max="10524" width="4.375" style="572" customWidth="1"/>
    <col min="10525" max="10548" width="4.5" style="572" customWidth="1"/>
    <col min="10549" max="10752" width="9" style="572"/>
    <col min="10753" max="10753" width="3.25" style="572" bestFit="1" customWidth="1"/>
    <col min="10754" max="10754" width="4" style="572" customWidth="1"/>
    <col min="10755" max="10755" width="33.625" style="572" customWidth="1"/>
    <col min="10756" max="10779" width="4.5" style="572" customWidth="1"/>
    <col min="10780" max="10780" width="4.375" style="572" customWidth="1"/>
    <col min="10781" max="10804" width="4.5" style="572" customWidth="1"/>
    <col min="10805" max="11008" width="9" style="572"/>
    <col min="11009" max="11009" width="3.25" style="572" bestFit="1" customWidth="1"/>
    <col min="11010" max="11010" width="4" style="572" customWidth="1"/>
    <col min="11011" max="11011" width="33.625" style="572" customWidth="1"/>
    <col min="11012" max="11035" width="4.5" style="572" customWidth="1"/>
    <col min="11036" max="11036" width="4.375" style="572" customWidth="1"/>
    <col min="11037" max="11060" width="4.5" style="572" customWidth="1"/>
    <col min="11061" max="11264" width="9" style="572"/>
    <col min="11265" max="11265" width="3.25" style="572" bestFit="1" customWidth="1"/>
    <col min="11266" max="11266" width="4" style="572" customWidth="1"/>
    <col min="11267" max="11267" width="33.625" style="572" customWidth="1"/>
    <col min="11268" max="11291" width="4.5" style="572" customWidth="1"/>
    <col min="11292" max="11292" width="4.375" style="572" customWidth="1"/>
    <col min="11293" max="11316" width="4.5" style="572" customWidth="1"/>
    <col min="11317" max="11520" width="9" style="572"/>
    <col min="11521" max="11521" width="3.25" style="572" bestFit="1" customWidth="1"/>
    <col min="11522" max="11522" width="4" style="572" customWidth="1"/>
    <col min="11523" max="11523" width="33.625" style="572" customWidth="1"/>
    <col min="11524" max="11547" width="4.5" style="572" customWidth="1"/>
    <col min="11548" max="11548" width="4.375" style="572" customWidth="1"/>
    <col min="11549" max="11572" width="4.5" style="572" customWidth="1"/>
    <col min="11573" max="11776" width="9" style="572"/>
    <col min="11777" max="11777" width="3.25" style="572" bestFit="1" customWidth="1"/>
    <col min="11778" max="11778" width="4" style="572" customWidth="1"/>
    <col min="11779" max="11779" width="33.625" style="572" customWidth="1"/>
    <col min="11780" max="11803" width="4.5" style="572" customWidth="1"/>
    <col min="11804" max="11804" width="4.375" style="572" customWidth="1"/>
    <col min="11805" max="11828" width="4.5" style="572" customWidth="1"/>
    <col min="11829" max="12032" width="9" style="572"/>
    <col min="12033" max="12033" width="3.25" style="572" bestFit="1" customWidth="1"/>
    <col min="12034" max="12034" width="4" style="572" customWidth="1"/>
    <col min="12035" max="12035" width="33.625" style="572" customWidth="1"/>
    <col min="12036" max="12059" width="4.5" style="572" customWidth="1"/>
    <col min="12060" max="12060" width="4.375" style="572" customWidth="1"/>
    <col min="12061" max="12084" width="4.5" style="572" customWidth="1"/>
    <col min="12085" max="12288" width="9" style="572"/>
    <col min="12289" max="12289" width="3.25" style="572" bestFit="1" customWidth="1"/>
    <col min="12290" max="12290" width="4" style="572" customWidth="1"/>
    <col min="12291" max="12291" width="33.625" style="572" customWidth="1"/>
    <col min="12292" max="12315" width="4.5" style="572" customWidth="1"/>
    <col min="12316" max="12316" width="4.375" style="572" customWidth="1"/>
    <col min="12317" max="12340" width="4.5" style="572" customWidth="1"/>
    <col min="12341" max="12544" width="9" style="572"/>
    <col min="12545" max="12545" width="3.25" style="572" bestFit="1" customWidth="1"/>
    <col min="12546" max="12546" width="4" style="572" customWidth="1"/>
    <col min="12547" max="12547" width="33.625" style="572" customWidth="1"/>
    <col min="12548" max="12571" width="4.5" style="572" customWidth="1"/>
    <col min="12572" max="12572" width="4.375" style="572" customWidth="1"/>
    <col min="12573" max="12596" width="4.5" style="572" customWidth="1"/>
    <col min="12597" max="12800" width="9" style="572"/>
    <col min="12801" max="12801" width="3.25" style="572" bestFit="1" customWidth="1"/>
    <col min="12802" max="12802" width="4" style="572" customWidth="1"/>
    <col min="12803" max="12803" width="33.625" style="572" customWidth="1"/>
    <col min="12804" max="12827" width="4.5" style="572" customWidth="1"/>
    <col min="12828" max="12828" width="4.375" style="572" customWidth="1"/>
    <col min="12829" max="12852" width="4.5" style="572" customWidth="1"/>
    <col min="12853" max="13056" width="9" style="572"/>
    <col min="13057" max="13057" width="3.25" style="572" bestFit="1" customWidth="1"/>
    <col min="13058" max="13058" width="4" style="572" customWidth="1"/>
    <col min="13059" max="13059" width="33.625" style="572" customWidth="1"/>
    <col min="13060" max="13083" width="4.5" style="572" customWidth="1"/>
    <col min="13084" max="13084" width="4.375" style="572" customWidth="1"/>
    <col min="13085" max="13108" width="4.5" style="572" customWidth="1"/>
    <col min="13109" max="13312" width="9" style="572"/>
    <col min="13313" max="13313" width="3.25" style="572" bestFit="1" customWidth="1"/>
    <col min="13314" max="13314" width="4" style="572" customWidth="1"/>
    <col min="13315" max="13315" width="33.625" style="572" customWidth="1"/>
    <col min="13316" max="13339" width="4.5" style="572" customWidth="1"/>
    <col min="13340" max="13340" width="4.375" style="572" customWidth="1"/>
    <col min="13341" max="13364" width="4.5" style="572" customWidth="1"/>
    <col min="13365" max="13568" width="9" style="572"/>
    <col min="13569" max="13569" width="3.25" style="572" bestFit="1" customWidth="1"/>
    <col min="13570" max="13570" width="4" style="572" customWidth="1"/>
    <col min="13571" max="13571" width="33.625" style="572" customWidth="1"/>
    <col min="13572" max="13595" width="4.5" style="572" customWidth="1"/>
    <col min="13596" max="13596" width="4.375" style="572" customWidth="1"/>
    <col min="13597" max="13620" width="4.5" style="572" customWidth="1"/>
    <col min="13621" max="13824" width="9" style="572"/>
    <col min="13825" max="13825" width="3.25" style="572" bestFit="1" customWidth="1"/>
    <col min="13826" max="13826" width="4" style="572" customWidth="1"/>
    <col min="13827" max="13827" width="33.625" style="572" customWidth="1"/>
    <col min="13828" max="13851" width="4.5" style="572" customWidth="1"/>
    <col min="13852" max="13852" width="4.375" style="572" customWidth="1"/>
    <col min="13853" max="13876" width="4.5" style="572" customWidth="1"/>
    <col min="13877" max="14080" width="9" style="572"/>
    <col min="14081" max="14081" width="3.25" style="572" bestFit="1" customWidth="1"/>
    <col min="14082" max="14082" width="4" style="572" customWidth="1"/>
    <col min="14083" max="14083" width="33.625" style="572" customWidth="1"/>
    <col min="14084" max="14107" width="4.5" style="572" customWidth="1"/>
    <col min="14108" max="14108" width="4.375" style="572" customWidth="1"/>
    <col min="14109" max="14132" width="4.5" style="572" customWidth="1"/>
    <col min="14133" max="14336" width="9" style="572"/>
    <col min="14337" max="14337" width="3.25" style="572" bestFit="1" customWidth="1"/>
    <col min="14338" max="14338" width="4" style="572" customWidth="1"/>
    <col min="14339" max="14339" width="33.625" style="572" customWidth="1"/>
    <col min="14340" max="14363" width="4.5" style="572" customWidth="1"/>
    <col min="14364" max="14364" width="4.375" style="572" customWidth="1"/>
    <col min="14365" max="14388" width="4.5" style="572" customWidth="1"/>
    <col min="14389" max="14592" width="9" style="572"/>
    <col min="14593" max="14593" width="3.25" style="572" bestFit="1" customWidth="1"/>
    <col min="14594" max="14594" width="4" style="572" customWidth="1"/>
    <col min="14595" max="14595" width="33.625" style="572" customWidth="1"/>
    <col min="14596" max="14619" width="4.5" style="572" customWidth="1"/>
    <col min="14620" max="14620" width="4.375" style="572" customWidth="1"/>
    <col min="14621" max="14644" width="4.5" style="572" customWidth="1"/>
    <col min="14645" max="14848" width="9" style="572"/>
    <col min="14849" max="14849" width="3.25" style="572" bestFit="1" customWidth="1"/>
    <col min="14850" max="14850" width="4" style="572" customWidth="1"/>
    <col min="14851" max="14851" width="33.625" style="572" customWidth="1"/>
    <col min="14852" max="14875" width="4.5" style="572" customWidth="1"/>
    <col min="14876" max="14876" width="4.375" style="572" customWidth="1"/>
    <col min="14877" max="14900" width="4.5" style="572" customWidth="1"/>
    <col min="14901" max="15104" width="9" style="572"/>
    <col min="15105" max="15105" width="3.25" style="572" bestFit="1" customWidth="1"/>
    <col min="15106" max="15106" width="4" style="572" customWidth="1"/>
    <col min="15107" max="15107" width="33.625" style="572" customWidth="1"/>
    <col min="15108" max="15131" width="4.5" style="572" customWidth="1"/>
    <col min="15132" max="15132" width="4.375" style="572" customWidth="1"/>
    <col min="15133" max="15156" width="4.5" style="572" customWidth="1"/>
    <col min="15157" max="15360" width="9" style="572"/>
    <col min="15361" max="15361" width="3.25" style="572" bestFit="1" customWidth="1"/>
    <col min="15362" max="15362" width="4" style="572" customWidth="1"/>
    <col min="15363" max="15363" width="33.625" style="572" customWidth="1"/>
    <col min="15364" max="15387" width="4.5" style="572" customWidth="1"/>
    <col min="15388" max="15388" width="4.375" style="572" customWidth="1"/>
    <col min="15389" max="15412" width="4.5" style="572" customWidth="1"/>
    <col min="15413" max="15616" width="9" style="572"/>
    <col min="15617" max="15617" width="3.25" style="572" bestFit="1" customWidth="1"/>
    <col min="15618" max="15618" width="4" style="572" customWidth="1"/>
    <col min="15619" max="15619" width="33.625" style="572" customWidth="1"/>
    <col min="15620" max="15643" width="4.5" style="572" customWidth="1"/>
    <col min="15644" max="15644" width="4.375" style="572" customWidth="1"/>
    <col min="15645" max="15668" width="4.5" style="572" customWidth="1"/>
    <col min="15669" max="15872" width="9" style="572"/>
    <col min="15873" max="15873" width="3.25" style="572" bestFit="1" customWidth="1"/>
    <col min="15874" max="15874" width="4" style="572" customWidth="1"/>
    <col min="15875" max="15875" width="33.625" style="572" customWidth="1"/>
    <col min="15876" max="15899" width="4.5" style="572" customWidth="1"/>
    <col min="15900" max="15900" width="4.375" style="572" customWidth="1"/>
    <col min="15901" max="15924" width="4.5" style="572" customWidth="1"/>
    <col min="15925" max="16128" width="9" style="572"/>
    <col min="16129" max="16129" width="3.25" style="572" bestFit="1" customWidth="1"/>
    <col min="16130" max="16130" width="4" style="572" customWidth="1"/>
    <col min="16131" max="16131" width="33.625" style="572" customWidth="1"/>
    <col min="16132" max="16155" width="4.5" style="572" customWidth="1"/>
    <col min="16156" max="16156" width="4.375" style="572" customWidth="1"/>
    <col min="16157" max="16180" width="4.5" style="572" customWidth="1"/>
    <col min="16181" max="16384" width="9" style="572"/>
  </cols>
  <sheetData>
    <row r="1" spans="1:63" ht="20.100000000000001" customHeight="1">
      <c r="B1" s="573" t="s">
        <v>1399</v>
      </c>
      <c r="C1" s="572" t="s">
        <v>1400</v>
      </c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4"/>
      <c r="AN1" s="574"/>
      <c r="AO1" s="574"/>
      <c r="AP1" s="574"/>
      <c r="AQ1" s="574"/>
      <c r="AR1" s="574"/>
      <c r="AS1" s="574"/>
      <c r="AT1" s="574"/>
      <c r="AU1" s="574"/>
      <c r="AV1" s="574"/>
      <c r="AW1" s="574"/>
      <c r="AX1" s="574"/>
      <c r="AY1" s="574"/>
      <c r="AZ1" s="574"/>
    </row>
    <row r="2" spans="1:63" ht="20.100000000000001" customHeight="1">
      <c r="A2" s="572">
        <v>1</v>
      </c>
      <c r="C2" s="574"/>
      <c r="D2" s="620"/>
      <c r="E2" s="620"/>
      <c r="I2" s="620"/>
      <c r="M2" s="619"/>
      <c r="N2" s="620"/>
      <c r="O2" s="619"/>
      <c r="P2" s="620"/>
      <c r="Q2" s="620"/>
      <c r="X2" s="574"/>
      <c r="Y2" s="574"/>
      <c r="AA2" s="574"/>
      <c r="AB2" s="574"/>
      <c r="AC2" s="574"/>
      <c r="AD2" s="574"/>
      <c r="AE2" s="574"/>
      <c r="AF2" s="574"/>
      <c r="AG2" s="574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19"/>
      <c r="BB2" s="619"/>
      <c r="BC2" s="619"/>
      <c r="BD2" s="619"/>
      <c r="BE2" s="619"/>
      <c r="BF2" s="619"/>
      <c r="BG2" s="619"/>
      <c r="BH2" s="619"/>
      <c r="BI2" s="619"/>
      <c r="BJ2" s="619"/>
      <c r="BK2" s="619"/>
    </row>
    <row r="3" spans="1:63" ht="20.100000000000001" customHeight="1">
      <c r="A3" s="572">
        <v>2</v>
      </c>
      <c r="C3" s="574"/>
      <c r="D3" s="620"/>
      <c r="E3" s="620"/>
      <c r="F3" s="574"/>
      <c r="G3" s="574"/>
      <c r="H3" s="574"/>
      <c r="I3" s="574"/>
      <c r="M3" s="574"/>
      <c r="N3" s="574"/>
      <c r="O3" s="574"/>
      <c r="P3" s="574"/>
      <c r="Q3" s="574"/>
      <c r="R3" s="574"/>
      <c r="S3" s="574"/>
      <c r="T3" s="574"/>
      <c r="X3" s="574"/>
      <c r="Y3" s="574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19"/>
      <c r="BB3" s="619"/>
      <c r="BC3" s="619"/>
      <c r="BD3" s="619"/>
      <c r="BE3" s="619"/>
      <c r="BF3" s="619"/>
      <c r="BG3" s="619"/>
      <c r="BH3" s="619"/>
      <c r="BI3" s="619"/>
      <c r="BJ3" s="619"/>
      <c r="BK3" s="619"/>
    </row>
    <row r="4" spans="1:63" ht="20.100000000000001" customHeight="1">
      <c r="A4" s="572">
        <v>3</v>
      </c>
      <c r="C4" s="620" t="s">
        <v>1145</v>
      </c>
      <c r="D4" s="620" t="s">
        <v>1146</v>
      </c>
      <c r="E4" s="620" t="s">
        <v>1147</v>
      </c>
      <c r="F4" s="620" t="s">
        <v>1146</v>
      </c>
      <c r="G4" s="620" t="s">
        <v>1147</v>
      </c>
      <c r="H4" s="620" t="s">
        <v>1146</v>
      </c>
      <c r="I4" s="620" t="s">
        <v>1147</v>
      </c>
      <c r="J4" s="620" t="s">
        <v>1146</v>
      </c>
      <c r="K4" s="620" t="s">
        <v>1147</v>
      </c>
      <c r="L4" s="620" t="s">
        <v>1146</v>
      </c>
      <c r="M4" s="620" t="s">
        <v>1147</v>
      </c>
      <c r="N4" s="620" t="s">
        <v>1146</v>
      </c>
      <c r="O4" s="620" t="s">
        <v>1147</v>
      </c>
      <c r="P4" s="620" t="s">
        <v>1146</v>
      </c>
      <c r="Q4" s="620" t="s">
        <v>1147</v>
      </c>
      <c r="R4" s="620" t="s">
        <v>1146</v>
      </c>
      <c r="S4" s="620" t="s">
        <v>1147</v>
      </c>
      <c r="T4" s="620" t="s">
        <v>1146</v>
      </c>
      <c r="U4" s="620" t="s">
        <v>1147</v>
      </c>
      <c r="V4" s="620" t="s">
        <v>1146</v>
      </c>
      <c r="W4" s="620" t="s">
        <v>1147</v>
      </c>
      <c r="X4" s="620" t="s">
        <v>1146</v>
      </c>
      <c r="Y4" s="620" t="s">
        <v>1147</v>
      </c>
      <c r="Z4" s="620" t="s">
        <v>1146</v>
      </c>
      <c r="AA4" s="620" t="s">
        <v>1147</v>
      </c>
      <c r="AB4" s="620" t="s">
        <v>1146</v>
      </c>
      <c r="AC4" s="620" t="s">
        <v>1147</v>
      </c>
      <c r="AD4" s="620" t="s">
        <v>1010</v>
      </c>
      <c r="AE4" s="620"/>
      <c r="AF4" s="620"/>
      <c r="AG4" s="620"/>
      <c r="AH4" s="620"/>
      <c r="AI4" s="620"/>
      <c r="AJ4" s="620"/>
      <c r="AK4" s="620"/>
      <c r="AL4" s="620"/>
      <c r="AM4" s="620"/>
      <c r="AN4" s="620"/>
      <c r="AO4" s="620"/>
      <c r="AP4" s="620"/>
      <c r="AQ4" s="620"/>
      <c r="AR4" s="620"/>
      <c r="AS4" s="620"/>
      <c r="AT4" s="620"/>
      <c r="AU4" s="620"/>
      <c r="AV4" s="620"/>
      <c r="AW4" s="620"/>
      <c r="AX4" s="620"/>
      <c r="AY4" s="620"/>
      <c r="AZ4" s="620"/>
      <c r="BA4" s="619"/>
      <c r="BB4" s="619"/>
      <c r="BC4" s="619"/>
      <c r="BD4" s="619"/>
      <c r="BE4" s="619"/>
      <c r="BF4" s="619"/>
      <c r="BG4" s="619"/>
      <c r="BH4" s="619"/>
      <c r="BI4" s="619"/>
      <c r="BJ4" s="619"/>
      <c r="BK4" s="619"/>
    </row>
    <row r="5" spans="1:63" s="574" customFormat="1" ht="20.100000000000001" customHeight="1">
      <c r="A5" s="572">
        <v>4</v>
      </c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>
        <f>SUM(D5:AC5)</f>
        <v>0</v>
      </c>
      <c r="AX5" s="620"/>
      <c r="AY5" s="620"/>
      <c r="AZ5" s="620"/>
      <c r="BA5" s="620"/>
      <c r="BB5" s="620"/>
      <c r="BC5" s="620"/>
      <c r="BD5" s="620"/>
      <c r="BE5" s="620"/>
      <c r="BF5" s="620"/>
      <c r="BG5" s="620"/>
      <c r="BH5" s="620"/>
      <c r="BI5" s="620"/>
      <c r="BJ5" s="620"/>
      <c r="BK5" s="620"/>
    </row>
    <row r="6" spans="1:63" s="574" customFormat="1" ht="20.100000000000001" customHeight="1">
      <c r="A6" s="572">
        <v>5</v>
      </c>
      <c r="B6" s="574" t="s">
        <v>1120</v>
      </c>
      <c r="C6" s="574" t="s">
        <v>1401</v>
      </c>
      <c r="D6" s="575">
        <v>5.8</v>
      </c>
      <c r="E6" s="575">
        <v>2</v>
      </c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>
        <f t="shared" ref="AD6:AD31" si="0">SUM(D6:AC6)</f>
        <v>7.8</v>
      </c>
    </row>
    <row r="7" spans="1:63" s="574" customFormat="1" ht="20.100000000000001" customHeight="1">
      <c r="A7" s="572">
        <v>6</v>
      </c>
      <c r="B7" s="574" t="s">
        <v>1402</v>
      </c>
      <c r="C7" s="574" t="s">
        <v>1403</v>
      </c>
      <c r="D7" s="575"/>
      <c r="E7" s="575"/>
      <c r="F7" s="575">
        <f>SUM(D7:E7)</f>
        <v>0</v>
      </c>
      <c r="G7" s="575"/>
      <c r="H7" s="575"/>
      <c r="I7" s="575"/>
      <c r="J7" s="575">
        <v>5.3</v>
      </c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>
        <f t="shared" si="0"/>
        <v>5.3</v>
      </c>
    </row>
    <row r="8" spans="1:63" s="574" customFormat="1" ht="20.100000000000001" customHeight="1">
      <c r="A8" s="572">
        <v>7</v>
      </c>
      <c r="B8" s="574" t="s">
        <v>1120</v>
      </c>
      <c r="C8" s="574" t="s">
        <v>1404</v>
      </c>
      <c r="D8" s="575"/>
      <c r="E8" s="575">
        <v>1</v>
      </c>
      <c r="F8" s="575"/>
      <c r="G8" s="575">
        <v>2.5</v>
      </c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>
        <f>SUM(F8:AC8)</f>
        <v>2.5</v>
      </c>
    </row>
    <row r="9" spans="1:63" s="574" customFormat="1" ht="20.100000000000001" customHeight="1">
      <c r="A9" s="572">
        <v>8</v>
      </c>
      <c r="B9" s="574" t="s">
        <v>1150</v>
      </c>
      <c r="C9" s="574" t="s">
        <v>1405</v>
      </c>
      <c r="D9" s="574">
        <v>7.2</v>
      </c>
      <c r="F9" s="575">
        <v>9.8000000000000007</v>
      </c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5"/>
      <c r="U9" s="575"/>
      <c r="V9" s="575"/>
      <c r="W9" s="575"/>
      <c r="X9" s="575"/>
      <c r="Y9" s="575"/>
      <c r="Z9" s="575"/>
      <c r="AA9" s="575"/>
      <c r="AB9" s="575"/>
      <c r="AC9" s="575"/>
      <c r="AD9" s="575">
        <f>SUM(D9:AC9)</f>
        <v>17</v>
      </c>
    </row>
    <row r="10" spans="1:63" s="574" customFormat="1" ht="20.100000000000001" customHeight="1">
      <c r="A10" s="572">
        <v>9</v>
      </c>
      <c r="B10" s="574" t="s">
        <v>1120</v>
      </c>
      <c r="C10" s="574" t="s">
        <v>1151</v>
      </c>
      <c r="E10" s="576"/>
      <c r="F10" s="575"/>
      <c r="G10" s="575">
        <v>1</v>
      </c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>
        <f>SUM(F10:AC10)</f>
        <v>1</v>
      </c>
    </row>
    <row r="11" spans="1:63" s="574" customFormat="1" ht="20.100000000000001" customHeight="1">
      <c r="A11" s="572">
        <v>10</v>
      </c>
      <c r="B11" s="574" t="s">
        <v>1149</v>
      </c>
      <c r="C11" s="574" t="s">
        <v>1152</v>
      </c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>
        <f t="shared" si="0"/>
        <v>0</v>
      </c>
    </row>
    <row r="12" spans="1:63" s="574" customFormat="1" ht="20.100000000000001" customHeight="1">
      <c r="A12" s="572">
        <v>11</v>
      </c>
      <c r="B12" s="574" t="s">
        <v>1120</v>
      </c>
      <c r="C12" s="574" t="s">
        <v>1153</v>
      </c>
      <c r="E12" s="575">
        <v>1</v>
      </c>
      <c r="F12" s="575"/>
      <c r="G12" s="575">
        <v>2.5</v>
      </c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>
        <f>SUM(E12:AC12)</f>
        <v>3.5</v>
      </c>
    </row>
    <row r="13" spans="1:63" s="574" customFormat="1" ht="20.100000000000001" customHeight="1">
      <c r="A13" s="572">
        <v>12</v>
      </c>
      <c r="B13" s="574" t="s">
        <v>1150</v>
      </c>
      <c r="C13" s="574" t="s">
        <v>1154</v>
      </c>
      <c r="D13" s="574">
        <v>7.2</v>
      </c>
      <c r="E13" s="575"/>
      <c r="F13" s="575">
        <v>9.8000000000000007</v>
      </c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>
        <f t="shared" si="0"/>
        <v>17</v>
      </c>
    </row>
    <row r="14" spans="1:63" s="574" customFormat="1" ht="20.100000000000001" customHeight="1">
      <c r="A14" s="572">
        <v>13</v>
      </c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>
        <f t="shared" si="0"/>
        <v>0</v>
      </c>
    </row>
    <row r="15" spans="1:63" s="574" customFormat="1" ht="20.100000000000001" customHeight="1">
      <c r="A15" s="572">
        <v>14</v>
      </c>
      <c r="C15" s="574" t="s">
        <v>1155</v>
      </c>
      <c r="D15" s="575">
        <v>2</v>
      </c>
      <c r="E15" s="575"/>
      <c r="F15" s="575">
        <f>SUM(D15:E15)</f>
        <v>2</v>
      </c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5"/>
      <c r="W15" s="575"/>
      <c r="X15" s="575"/>
      <c r="Y15" s="575"/>
      <c r="Z15" s="575"/>
      <c r="AA15" s="575"/>
      <c r="AB15" s="575"/>
      <c r="AC15" s="575"/>
      <c r="AD15" s="575">
        <f t="shared" si="0"/>
        <v>4</v>
      </c>
    </row>
    <row r="16" spans="1:63" s="574" customFormat="1" ht="20.100000000000001" customHeight="1">
      <c r="A16" s="572">
        <v>15</v>
      </c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>
        <f t="shared" si="0"/>
        <v>0</v>
      </c>
    </row>
    <row r="17" spans="1:52" s="574" customFormat="1" ht="20.100000000000001" customHeight="1">
      <c r="A17" s="572">
        <v>16</v>
      </c>
      <c r="C17" s="574" t="s">
        <v>1156</v>
      </c>
      <c r="D17" s="575">
        <v>1</v>
      </c>
      <c r="E17" s="575"/>
      <c r="F17" s="575">
        <f>SUM(E17:E17)</f>
        <v>0</v>
      </c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A17" s="575"/>
      <c r="AB17" s="575"/>
      <c r="AC17" s="575"/>
      <c r="AD17" s="575">
        <f t="shared" si="0"/>
        <v>1</v>
      </c>
    </row>
    <row r="18" spans="1:52" s="574" customFormat="1" ht="20.100000000000001" customHeight="1">
      <c r="A18" s="572">
        <v>17</v>
      </c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>
        <f>SUM(E18:AC18)</f>
        <v>0</v>
      </c>
    </row>
    <row r="19" spans="1:52" s="574" customFormat="1" ht="20.100000000000001" customHeight="1">
      <c r="A19" s="572">
        <v>18</v>
      </c>
      <c r="C19" s="574" t="s">
        <v>1157</v>
      </c>
      <c r="D19" s="575">
        <v>1</v>
      </c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>
        <f t="shared" si="0"/>
        <v>1</v>
      </c>
    </row>
    <row r="20" spans="1:52" s="574" customFormat="1" ht="20.100000000000001" customHeight="1">
      <c r="A20" s="572">
        <v>19</v>
      </c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5"/>
    </row>
    <row r="21" spans="1:52" s="574" customFormat="1" ht="20.100000000000001" customHeight="1">
      <c r="A21" s="572">
        <v>20</v>
      </c>
      <c r="C21" s="574" t="s">
        <v>1158</v>
      </c>
      <c r="D21" s="575">
        <v>1</v>
      </c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5"/>
      <c r="X21" s="575"/>
      <c r="Y21" s="575"/>
      <c r="Z21" s="575"/>
      <c r="AA21" s="575"/>
      <c r="AB21" s="575"/>
      <c r="AC21" s="575"/>
      <c r="AD21" s="575">
        <f t="shared" si="0"/>
        <v>1</v>
      </c>
    </row>
    <row r="22" spans="1:52" s="574" customFormat="1" ht="20.100000000000001" customHeight="1">
      <c r="A22" s="572">
        <v>21</v>
      </c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>
        <f t="shared" si="0"/>
        <v>0</v>
      </c>
    </row>
    <row r="23" spans="1:52" s="574" customFormat="1" ht="20.100000000000001" customHeight="1">
      <c r="A23" s="572">
        <v>22</v>
      </c>
      <c r="C23" s="574" t="s">
        <v>1159</v>
      </c>
      <c r="D23" s="574">
        <v>7.2</v>
      </c>
      <c r="E23" s="575"/>
      <c r="F23" s="575">
        <v>9.8000000000000007</v>
      </c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5"/>
      <c r="W23" s="575"/>
      <c r="X23" s="575"/>
      <c r="Y23" s="575"/>
      <c r="Z23" s="575"/>
      <c r="AA23" s="575"/>
      <c r="AB23" s="575"/>
      <c r="AC23" s="575"/>
      <c r="AD23" s="575">
        <f t="shared" si="0"/>
        <v>17</v>
      </c>
    </row>
    <row r="24" spans="1:52" s="574" customFormat="1" ht="20.100000000000001" customHeight="1">
      <c r="A24" s="572">
        <v>23</v>
      </c>
      <c r="C24" s="574" t="s">
        <v>1160</v>
      </c>
      <c r="D24" s="575">
        <v>4</v>
      </c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>
        <f t="shared" si="0"/>
        <v>4</v>
      </c>
    </row>
    <row r="25" spans="1:52" s="574" customFormat="1" ht="20.100000000000001" customHeight="1">
      <c r="A25" s="572">
        <v>24</v>
      </c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7"/>
      <c r="V25" s="575"/>
      <c r="W25" s="575"/>
      <c r="X25" s="577"/>
      <c r="Y25" s="577"/>
      <c r="Z25" s="577"/>
      <c r="AA25" s="577"/>
      <c r="AB25" s="577"/>
      <c r="AC25" s="577"/>
      <c r="AD25" s="575">
        <f t="shared" si="0"/>
        <v>0</v>
      </c>
      <c r="AE25" s="578"/>
      <c r="AF25" s="578"/>
      <c r="AG25" s="578"/>
    </row>
    <row r="26" spans="1:52" s="574" customFormat="1" ht="20.100000000000001" customHeight="1">
      <c r="A26" s="572">
        <v>25</v>
      </c>
      <c r="C26" s="574" t="s">
        <v>1161</v>
      </c>
      <c r="D26" s="575">
        <v>17</v>
      </c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5">
        <f t="shared" si="0"/>
        <v>17</v>
      </c>
    </row>
    <row r="27" spans="1:52" s="574" customFormat="1" ht="20.100000000000001" customHeight="1">
      <c r="A27" s="572">
        <v>26</v>
      </c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5"/>
      <c r="W27" s="575"/>
      <c r="X27" s="575"/>
      <c r="Y27" s="575"/>
      <c r="Z27" s="575"/>
      <c r="AA27" s="575"/>
      <c r="AB27" s="575"/>
      <c r="AC27" s="575"/>
      <c r="AD27" s="575">
        <f t="shared" si="0"/>
        <v>0</v>
      </c>
    </row>
    <row r="28" spans="1:52" s="574" customFormat="1" ht="20.100000000000001" customHeight="1">
      <c r="A28" s="572">
        <v>27</v>
      </c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>
        <f t="shared" si="0"/>
        <v>0</v>
      </c>
    </row>
    <row r="29" spans="1:52" s="574" customFormat="1" ht="20.100000000000001" customHeight="1">
      <c r="A29" s="572">
        <v>28</v>
      </c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>
        <f t="shared" si="0"/>
        <v>0</v>
      </c>
    </row>
    <row r="30" spans="1:52" s="574" customFormat="1" ht="20.100000000000001" customHeight="1">
      <c r="A30" s="572">
        <v>29</v>
      </c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5"/>
      <c r="Z30" s="575"/>
      <c r="AA30" s="575"/>
      <c r="AB30" s="575"/>
      <c r="AC30" s="575"/>
      <c r="AD30" s="575">
        <f t="shared" si="0"/>
        <v>0</v>
      </c>
    </row>
    <row r="31" spans="1:52" s="574" customFormat="1" ht="20.100000000000001" customHeight="1">
      <c r="A31" s="572">
        <v>30</v>
      </c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5"/>
      <c r="W31" s="575"/>
      <c r="X31" s="575"/>
      <c r="Y31" s="575"/>
      <c r="Z31" s="575"/>
      <c r="AA31" s="575"/>
      <c r="AB31" s="575"/>
      <c r="AC31" s="575"/>
      <c r="AD31" s="575">
        <f t="shared" si="0"/>
        <v>0</v>
      </c>
    </row>
    <row r="32" spans="1:52" ht="20.100000000000001" customHeight="1">
      <c r="B32" s="573"/>
      <c r="D32" s="574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  <c r="AA32" s="574"/>
      <c r="AB32" s="574"/>
      <c r="AC32" s="574"/>
      <c r="AD32" s="574"/>
      <c r="AE32" s="574"/>
      <c r="AF32" s="574"/>
      <c r="AG32" s="574"/>
      <c r="AH32" s="574"/>
      <c r="AI32" s="57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74"/>
      <c r="AX32" s="574"/>
      <c r="AY32" s="574"/>
      <c r="AZ32" s="574"/>
    </row>
    <row r="33" spans="1:63" ht="20.100000000000001" customHeight="1">
      <c r="A33" s="572">
        <v>1</v>
      </c>
      <c r="C33" s="574"/>
      <c r="D33" s="620"/>
      <c r="E33" s="620"/>
      <c r="I33" s="620"/>
      <c r="J33" s="572" t="s">
        <v>1150</v>
      </c>
      <c r="K33" s="572" t="s">
        <v>1120</v>
      </c>
      <c r="L33" s="620" t="s">
        <v>1149</v>
      </c>
      <c r="M33" s="619" t="s">
        <v>1120</v>
      </c>
      <c r="N33" s="620" t="s">
        <v>1149</v>
      </c>
      <c r="O33" s="619" t="s">
        <v>1120</v>
      </c>
      <c r="P33" s="620"/>
      <c r="Q33" s="620"/>
      <c r="X33" s="574"/>
      <c r="Y33" s="574"/>
      <c r="AA33" s="574"/>
      <c r="AB33" s="574"/>
      <c r="AC33" s="574"/>
      <c r="AD33" s="574"/>
      <c r="AE33" s="574"/>
      <c r="AF33" s="574"/>
      <c r="AG33" s="574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620"/>
      <c r="AS33" s="620"/>
      <c r="AT33" s="620"/>
      <c r="AU33" s="620"/>
      <c r="AV33" s="620"/>
      <c r="AW33" s="620"/>
      <c r="AX33" s="620"/>
      <c r="AY33" s="620"/>
      <c r="AZ33" s="620"/>
      <c r="BA33" s="619"/>
      <c r="BB33" s="619"/>
      <c r="BC33" s="619"/>
      <c r="BD33" s="619"/>
      <c r="BE33" s="619"/>
      <c r="BF33" s="619"/>
      <c r="BG33" s="619"/>
      <c r="BH33" s="619"/>
      <c r="BI33" s="619"/>
      <c r="BJ33" s="619"/>
      <c r="BK33" s="619"/>
    </row>
    <row r="34" spans="1:63" ht="20.100000000000001" customHeight="1">
      <c r="A34" s="572">
        <v>2</v>
      </c>
      <c r="C34" s="574" t="s">
        <v>1162</v>
      </c>
      <c r="D34" s="620"/>
      <c r="E34" s="620"/>
      <c r="F34" s="574" t="s">
        <v>1150</v>
      </c>
      <c r="G34" s="574" t="s">
        <v>1120</v>
      </c>
      <c r="H34" s="574" t="s">
        <v>1120</v>
      </c>
      <c r="I34" s="574" t="s">
        <v>1120</v>
      </c>
      <c r="J34" s="1112" t="s">
        <v>1163</v>
      </c>
      <c r="K34" s="1112"/>
      <c r="L34" s="1112"/>
      <c r="M34" s="1112"/>
      <c r="N34" s="1113" t="s">
        <v>1164</v>
      </c>
      <c r="O34" s="1113"/>
      <c r="P34" s="574"/>
      <c r="Q34" s="574"/>
      <c r="R34" s="574"/>
      <c r="S34" s="574"/>
      <c r="T34" s="574"/>
      <c r="X34" s="574"/>
      <c r="Y34" s="574"/>
      <c r="AA34" s="620"/>
      <c r="AB34" s="620"/>
      <c r="AC34" s="620"/>
      <c r="AD34" s="620"/>
      <c r="AE34" s="620"/>
      <c r="AF34" s="620"/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620"/>
      <c r="AS34" s="620"/>
      <c r="AT34" s="620"/>
      <c r="AU34" s="620"/>
      <c r="AV34" s="620"/>
      <c r="AW34" s="620"/>
      <c r="AX34" s="620"/>
      <c r="AY34" s="620"/>
      <c r="AZ34" s="620"/>
      <c r="BA34" s="619"/>
      <c r="BB34" s="619"/>
      <c r="BC34" s="619"/>
      <c r="BD34" s="619"/>
      <c r="BE34" s="619"/>
      <c r="BF34" s="619"/>
      <c r="BG34" s="619"/>
      <c r="BH34" s="619"/>
      <c r="BI34" s="619"/>
      <c r="BJ34" s="619"/>
      <c r="BK34" s="619"/>
    </row>
    <row r="35" spans="1:63" ht="20.100000000000001" customHeight="1">
      <c r="A35" s="572">
        <v>3</v>
      </c>
      <c r="C35" s="620"/>
      <c r="D35" s="620"/>
      <c r="E35" s="620"/>
      <c r="F35" s="620" t="s">
        <v>1165</v>
      </c>
      <c r="G35" s="620" t="s">
        <v>1166</v>
      </c>
      <c r="H35" s="620" t="s">
        <v>1167</v>
      </c>
      <c r="I35" s="620" t="s">
        <v>1168</v>
      </c>
      <c r="J35" s="1113" t="s">
        <v>1169</v>
      </c>
      <c r="K35" s="1113"/>
      <c r="L35" s="1113" t="s">
        <v>1170</v>
      </c>
      <c r="M35" s="1113"/>
      <c r="N35" s="1113" t="s">
        <v>1171</v>
      </c>
      <c r="O35" s="1113"/>
      <c r="P35" s="620"/>
      <c r="Q35" s="620"/>
      <c r="R35" s="620"/>
      <c r="S35" s="620"/>
      <c r="T35" s="620"/>
      <c r="U35" s="620"/>
      <c r="V35" s="620"/>
      <c r="W35" s="620"/>
      <c r="X35" s="620"/>
      <c r="Y35" s="620"/>
      <c r="Z35" s="620"/>
      <c r="AA35" s="620"/>
      <c r="AB35" s="620"/>
      <c r="AC35" s="620"/>
      <c r="AD35" s="620"/>
      <c r="AE35" s="620"/>
      <c r="AF35" s="620"/>
      <c r="AG35" s="620"/>
      <c r="AH35" s="620"/>
      <c r="AI35" s="620"/>
      <c r="AJ35" s="620"/>
      <c r="AK35" s="620"/>
      <c r="AL35" s="620"/>
      <c r="AM35" s="620"/>
      <c r="AN35" s="620"/>
      <c r="AO35" s="620"/>
      <c r="AP35" s="620"/>
      <c r="AQ35" s="620"/>
      <c r="AR35" s="620"/>
      <c r="AS35" s="620"/>
      <c r="AT35" s="620"/>
      <c r="AU35" s="620"/>
      <c r="AV35" s="620"/>
      <c r="AW35" s="620"/>
      <c r="AX35" s="620"/>
      <c r="AY35" s="620"/>
      <c r="AZ35" s="620"/>
      <c r="BA35" s="619"/>
      <c r="BB35" s="619"/>
      <c r="BC35" s="619"/>
      <c r="BD35" s="619"/>
      <c r="BE35" s="619"/>
      <c r="BF35" s="619"/>
      <c r="BG35" s="619"/>
      <c r="BH35" s="619"/>
      <c r="BI35" s="619"/>
      <c r="BJ35" s="619"/>
      <c r="BK35" s="619"/>
    </row>
    <row r="36" spans="1:63" s="574" customFormat="1" ht="20.100000000000001" customHeight="1">
      <c r="A36" s="572">
        <v>4</v>
      </c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>
        <f>SUM(D36:AC36)</f>
        <v>0</v>
      </c>
      <c r="AX36" s="620"/>
      <c r="AY36" s="620"/>
      <c r="AZ36" s="620"/>
      <c r="BA36" s="620"/>
      <c r="BB36" s="620"/>
      <c r="BC36" s="620"/>
      <c r="BD36" s="620"/>
      <c r="BE36" s="620"/>
      <c r="BF36" s="620"/>
      <c r="BG36" s="620"/>
      <c r="BH36" s="620"/>
      <c r="BI36" s="620"/>
      <c r="BJ36" s="620"/>
      <c r="BK36" s="620"/>
    </row>
    <row r="37" spans="1:63" s="574" customFormat="1" ht="20.100000000000001" customHeight="1">
      <c r="A37" s="572">
        <v>5</v>
      </c>
      <c r="B37" s="574" t="s">
        <v>1120</v>
      </c>
      <c r="C37" s="574" t="s">
        <v>1148</v>
      </c>
      <c r="D37" s="575">
        <f t="shared" ref="D37:D44" si="1">AD6</f>
        <v>7.8</v>
      </c>
      <c r="E37" s="575"/>
      <c r="F37" s="575"/>
      <c r="G37" s="575">
        <f>D37</f>
        <v>7.8</v>
      </c>
      <c r="H37" s="575"/>
      <c r="I37" s="575"/>
      <c r="J37" s="575"/>
      <c r="K37" s="575"/>
      <c r="L37" s="575"/>
      <c r="M37" s="575">
        <f>D37</f>
        <v>7.8</v>
      </c>
      <c r="N37" s="575"/>
      <c r="O37" s="575"/>
      <c r="P37" s="575"/>
      <c r="Q37" s="575"/>
      <c r="R37" s="575"/>
      <c r="S37" s="575"/>
      <c r="T37" s="575"/>
      <c r="U37" s="575"/>
      <c r="V37" s="575"/>
      <c r="W37" s="575"/>
      <c r="X37" s="575"/>
      <c r="Y37" s="575"/>
      <c r="Z37" s="575"/>
      <c r="AA37" s="575"/>
      <c r="AB37" s="575"/>
      <c r="AC37" s="575"/>
      <c r="AD37" s="575"/>
    </row>
    <row r="38" spans="1:63" s="574" customFormat="1" ht="20.100000000000001" customHeight="1">
      <c r="A38" s="572">
        <v>6</v>
      </c>
      <c r="B38" s="574" t="s">
        <v>1402</v>
      </c>
      <c r="C38" s="574" t="s">
        <v>1403</v>
      </c>
      <c r="D38" s="575">
        <f t="shared" si="1"/>
        <v>5.3</v>
      </c>
      <c r="E38" s="575"/>
      <c r="F38" s="575"/>
      <c r="G38" s="575"/>
      <c r="H38" s="575"/>
      <c r="I38" s="575"/>
      <c r="J38" s="575"/>
      <c r="K38" s="575"/>
      <c r="L38" s="575">
        <f>D38</f>
        <v>5.3</v>
      </c>
      <c r="M38" s="575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75"/>
      <c r="Y38" s="575"/>
      <c r="Z38" s="575"/>
      <c r="AA38" s="575"/>
      <c r="AB38" s="575"/>
      <c r="AC38" s="575"/>
      <c r="AD38" s="575"/>
    </row>
    <row r="39" spans="1:63" s="574" customFormat="1" ht="20.100000000000001" customHeight="1">
      <c r="A39" s="572">
        <v>7</v>
      </c>
      <c r="B39" s="574" t="s">
        <v>1120</v>
      </c>
      <c r="C39" s="574" t="s">
        <v>1404</v>
      </c>
      <c r="D39" s="575">
        <f t="shared" si="1"/>
        <v>2.5</v>
      </c>
      <c r="E39" s="575"/>
      <c r="F39" s="575"/>
      <c r="G39" s="575"/>
      <c r="H39" s="575"/>
      <c r="I39" s="575">
        <f>D39</f>
        <v>2.5</v>
      </c>
      <c r="J39" s="575"/>
      <c r="K39" s="575">
        <f>D39</f>
        <v>2.5</v>
      </c>
      <c r="L39" s="575"/>
      <c r="M39" s="575"/>
      <c r="N39" s="575"/>
      <c r="O39" s="575"/>
      <c r="P39" s="575"/>
      <c r="Q39" s="575"/>
      <c r="R39" s="575"/>
      <c r="S39" s="575"/>
      <c r="T39" s="575"/>
      <c r="U39" s="575"/>
      <c r="V39" s="575"/>
      <c r="W39" s="575"/>
      <c r="X39" s="575"/>
      <c r="Y39" s="575"/>
      <c r="Z39" s="575"/>
      <c r="AA39" s="575"/>
      <c r="AB39" s="575"/>
      <c r="AC39" s="575"/>
      <c r="AD39" s="575"/>
    </row>
    <row r="40" spans="1:63" s="574" customFormat="1" ht="20.100000000000001" customHeight="1">
      <c r="A40" s="572">
        <v>8</v>
      </c>
      <c r="B40" s="574" t="s">
        <v>1150</v>
      </c>
      <c r="C40" s="574" t="s">
        <v>1405</v>
      </c>
      <c r="D40" s="575">
        <f t="shared" si="1"/>
        <v>17</v>
      </c>
      <c r="F40" s="575">
        <f>D40</f>
        <v>17</v>
      </c>
      <c r="G40" s="575"/>
      <c r="H40" s="575"/>
      <c r="I40" s="575"/>
      <c r="J40" s="575">
        <f>D40</f>
        <v>17</v>
      </c>
      <c r="K40" s="575"/>
      <c r="L40" s="575"/>
      <c r="M40" s="575"/>
      <c r="N40" s="575"/>
      <c r="O40" s="575"/>
      <c r="P40" s="575"/>
      <c r="Q40" s="575"/>
      <c r="R40" s="575"/>
      <c r="S40" s="575"/>
      <c r="T40" s="575"/>
      <c r="U40" s="575"/>
      <c r="V40" s="575"/>
      <c r="W40" s="575"/>
      <c r="X40" s="575"/>
      <c r="Y40" s="575"/>
      <c r="Z40" s="575"/>
      <c r="AA40" s="575"/>
      <c r="AB40" s="575"/>
      <c r="AC40" s="575"/>
      <c r="AD40" s="575"/>
    </row>
    <row r="41" spans="1:63" s="574" customFormat="1" ht="20.100000000000001" customHeight="1">
      <c r="A41" s="572">
        <v>9</v>
      </c>
      <c r="B41" s="574" t="s">
        <v>1120</v>
      </c>
      <c r="C41" s="574" t="s">
        <v>1151</v>
      </c>
      <c r="D41" s="575">
        <f t="shared" si="1"/>
        <v>1</v>
      </c>
      <c r="E41" s="576"/>
      <c r="F41" s="575"/>
      <c r="G41" s="575"/>
      <c r="H41" s="575">
        <f>D41</f>
        <v>1</v>
      </c>
      <c r="I41" s="575"/>
      <c r="J41" s="575"/>
      <c r="K41" s="575"/>
      <c r="L41" s="575"/>
      <c r="M41" s="575"/>
      <c r="N41" s="575"/>
      <c r="O41" s="575">
        <f>D41</f>
        <v>1</v>
      </c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</row>
    <row r="42" spans="1:63" s="574" customFormat="1" ht="20.100000000000001" customHeight="1">
      <c r="A42" s="572">
        <v>10</v>
      </c>
      <c r="B42" s="574" t="s">
        <v>1402</v>
      </c>
      <c r="C42" s="574" t="s">
        <v>1152</v>
      </c>
      <c r="D42" s="575">
        <f t="shared" si="1"/>
        <v>0</v>
      </c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75"/>
      <c r="Q42" s="575"/>
      <c r="R42" s="575"/>
      <c r="S42" s="575"/>
      <c r="T42" s="575"/>
      <c r="U42" s="575"/>
      <c r="V42" s="575"/>
      <c r="W42" s="575"/>
      <c r="X42" s="575"/>
      <c r="Y42" s="575"/>
      <c r="Z42" s="575"/>
      <c r="AA42" s="575"/>
      <c r="AB42" s="575"/>
      <c r="AC42" s="575"/>
      <c r="AD42" s="575"/>
    </row>
    <row r="43" spans="1:63" s="574" customFormat="1" ht="20.100000000000001" customHeight="1">
      <c r="A43" s="572">
        <v>11</v>
      </c>
      <c r="B43" s="574" t="s">
        <v>1120</v>
      </c>
      <c r="C43" s="574" t="s">
        <v>1153</v>
      </c>
      <c r="D43" s="575">
        <f t="shared" si="1"/>
        <v>3.5</v>
      </c>
      <c r="E43" s="575"/>
      <c r="F43" s="575"/>
      <c r="G43" s="575"/>
      <c r="H43" s="575"/>
      <c r="I43" s="575">
        <f>D43</f>
        <v>3.5</v>
      </c>
      <c r="J43" s="575"/>
      <c r="K43" s="575"/>
      <c r="L43" s="575"/>
      <c r="M43" s="575"/>
      <c r="N43" s="575"/>
      <c r="O43" s="575"/>
      <c r="P43" s="575"/>
      <c r="Q43" s="575"/>
      <c r="R43" s="575"/>
      <c r="S43" s="575"/>
      <c r="T43" s="575"/>
      <c r="U43" s="575"/>
      <c r="V43" s="575"/>
      <c r="W43" s="575"/>
      <c r="X43" s="575"/>
      <c r="Y43" s="575"/>
      <c r="Z43" s="575"/>
      <c r="AA43" s="575"/>
      <c r="AB43" s="575"/>
      <c r="AC43" s="575"/>
      <c r="AD43" s="575"/>
    </row>
    <row r="44" spans="1:63" s="574" customFormat="1" ht="20.100000000000001" customHeight="1">
      <c r="A44" s="572">
        <v>12</v>
      </c>
      <c r="B44" s="574" t="s">
        <v>1150</v>
      </c>
      <c r="C44" s="574" t="s">
        <v>1154</v>
      </c>
      <c r="D44" s="575">
        <f t="shared" si="1"/>
        <v>17</v>
      </c>
      <c r="E44" s="575"/>
      <c r="F44" s="575">
        <f>D44</f>
        <v>17</v>
      </c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  <c r="AB44" s="575"/>
      <c r="AC44" s="575"/>
      <c r="AD44" s="575"/>
    </row>
    <row r="45" spans="1:63" s="574" customFormat="1" ht="20.100000000000001" customHeight="1">
      <c r="A45" s="572">
        <v>13</v>
      </c>
      <c r="E45" s="575" t="s">
        <v>1010</v>
      </c>
      <c r="F45" s="575">
        <f>SUM(F37:F44)</f>
        <v>34</v>
      </c>
      <c r="G45" s="575">
        <f t="shared" ref="G45:O45" si="2">SUM(G37:G44)</f>
        <v>7.8</v>
      </c>
      <c r="H45" s="575">
        <f t="shared" si="2"/>
        <v>1</v>
      </c>
      <c r="I45" s="575">
        <f t="shared" si="2"/>
        <v>6</v>
      </c>
      <c r="J45" s="575">
        <f t="shared" si="2"/>
        <v>17</v>
      </c>
      <c r="K45" s="575">
        <f t="shared" si="2"/>
        <v>2.5</v>
      </c>
      <c r="L45" s="575">
        <f t="shared" si="2"/>
        <v>5.3</v>
      </c>
      <c r="M45" s="575">
        <f t="shared" si="2"/>
        <v>7.8</v>
      </c>
      <c r="N45" s="575">
        <f t="shared" si="2"/>
        <v>0</v>
      </c>
      <c r="O45" s="575">
        <f t="shared" si="2"/>
        <v>1</v>
      </c>
      <c r="P45" s="575"/>
      <c r="Q45" s="575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5"/>
      <c r="AC45" s="575"/>
      <c r="AD45" s="575"/>
    </row>
    <row r="46" spans="1:63" s="574" customFormat="1" ht="20.100000000000001" customHeight="1">
      <c r="A46" s="572">
        <v>14</v>
      </c>
      <c r="D46" s="575"/>
      <c r="E46" s="579" t="s">
        <v>1172</v>
      </c>
      <c r="F46" s="579">
        <v>34</v>
      </c>
      <c r="G46" s="579">
        <v>8</v>
      </c>
      <c r="H46" s="579">
        <v>1</v>
      </c>
      <c r="I46" s="579">
        <v>6</v>
      </c>
      <c r="J46" s="579">
        <v>17</v>
      </c>
      <c r="K46" s="579">
        <v>3</v>
      </c>
      <c r="L46" s="579">
        <v>5</v>
      </c>
      <c r="M46" s="579">
        <v>8</v>
      </c>
      <c r="N46" s="579"/>
      <c r="O46" s="579">
        <v>1</v>
      </c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</row>
    <row r="47" spans="1:63" s="574" customFormat="1" ht="20.100000000000001" customHeight="1">
      <c r="A47" s="572">
        <v>15</v>
      </c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  <c r="R47" s="575"/>
      <c r="S47" s="575"/>
      <c r="T47" s="575"/>
      <c r="U47" s="575"/>
      <c r="V47" s="575"/>
      <c r="W47" s="575"/>
      <c r="X47" s="575"/>
      <c r="Y47" s="575"/>
      <c r="Z47" s="575"/>
      <c r="AA47" s="575"/>
      <c r="AB47" s="575"/>
      <c r="AC47" s="575"/>
      <c r="AD47" s="575"/>
    </row>
    <row r="48" spans="1:63" s="574" customFormat="1" ht="20.100000000000001" customHeight="1">
      <c r="A48" s="572">
        <v>17</v>
      </c>
      <c r="D48" s="575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  <c r="Q48" s="575"/>
      <c r="R48" s="575"/>
      <c r="S48" s="575"/>
      <c r="T48" s="575"/>
      <c r="U48" s="575"/>
      <c r="V48" s="575"/>
      <c r="W48" s="575"/>
      <c r="X48" s="575"/>
      <c r="Y48" s="575"/>
      <c r="Z48" s="575"/>
      <c r="AA48" s="575"/>
      <c r="AB48" s="575"/>
      <c r="AC48" s="575"/>
      <c r="AD48" s="575"/>
    </row>
    <row r="49" spans="1:52" s="574" customFormat="1" ht="20.100000000000001" customHeight="1">
      <c r="A49" s="572">
        <v>18</v>
      </c>
      <c r="C49" s="574" t="s">
        <v>1155</v>
      </c>
      <c r="D49" s="579">
        <f>AD15</f>
        <v>4</v>
      </c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  <c r="AA49" s="575"/>
      <c r="AB49" s="575"/>
      <c r="AC49" s="575"/>
      <c r="AD49" s="579"/>
    </row>
    <row r="50" spans="1:52" s="574" customFormat="1" ht="20.100000000000001" customHeight="1">
      <c r="A50" s="572">
        <v>19</v>
      </c>
      <c r="D50" s="579"/>
      <c r="E50" s="575"/>
      <c r="F50" s="575"/>
      <c r="G50" s="575"/>
      <c r="H50" s="575"/>
      <c r="I50" s="575"/>
      <c r="J50" s="575"/>
      <c r="K50" s="575"/>
      <c r="L50" s="575"/>
      <c r="M50" s="575"/>
      <c r="N50" s="575"/>
      <c r="O50" s="575"/>
      <c r="P50" s="575"/>
      <c r="Q50" s="575"/>
      <c r="R50" s="575"/>
      <c r="S50" s="575"/>
      <c r="T50" s="575"/>
      <c r="U50" s="575"/>
      <c r="V50" s="575"/>
      <c r="W50" s="575"/>
      <c r="X50" s="575"/>
      <c r="Y50" s="575"/>
      <c r="Z50" s="575"/>
      <c r="AA50" s="575"/>
      <c r="AB50" s="575"/>
      <c r="AC50" s="575"/>
      <c r="AD50" s="579"/>
    </row>
    <row r="51" spans="1:52" s="574" customFormat="1" ht="20.100000000000001" customHeight="1">
      <c r="A51" s="572">
        <v>20</v>
      </c>
      <c r="C51" s="574" t="s">
        <v>1156</v>
      </c>
      <c r="D51" s="579">
        <v>1</v>
      </c>
      <c r="E51" s="575"/>
      <c r="F51" s="575">
        <f>SUM(E51:E51)</f>
        <v>0</v>
      </c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  <c r="Y51" s="575"/>
      <c r="Z51" s="575"/>
      <c r="AA51" s="575"/>
      <c r="AB51" s="575"/>
      <c r="AC51" s="575"/>
      <c r="AD51" s="579"/>
    </row>
    <row r="52" spans="1:52" s="574" customFormat="1" ht="20.100000000000001" customHeight="1">
      <c r="A52" s="572">
        <v>21</v>
      </c>
      <c r="D52" s="579"/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5"/>
      <c r="U52" s="575"/>
      <c r="V52" s="575"/>
      <c r="W52" s="575"/>
      <c r="X52" s="575"/>
      <c r="Y52" s="575"/>
      <c r="Z52" s="575"/>
      <c r="AA52" s="575"/>
      <c r="AB52" s="575"/>
      <c r="AC52" s="575"/>
      <c r="AD52" s="579"/>
    </row>
    <row r="53" spans="1:52" s="574" customFormat="1" ht="20.100000000000001" customHeight="1">
      <c r="A53" s="572">
        <v>22</v>
      </c>
      <c r="C53" s="574" t="s">
        <v>1157</v>
      </c>
      <c r="D53" s="579">
        <v>1</v>
      </c>
      <c r="E53" s="575"/>
      <c r="F53" s="575"/>
      <c r="G53" s="575"/>
      <c r="H53" s="575"/>
      <c r="I53" s="575"/>
      <c r="J53" s="575"/>
      <c r="K53" s="575"/>
      <c r="L53" s="575"/>
      <c r="M53" s="575"/>
      <c r="N53" s="575"/>
      <c r="O53" s="575"/>
      <c r="P53" s="575"/>
      <c r="Q53" s="575"/>
      <c r="R53" s="575"/>
      <c r="S53" s="575"/>
      <c r="T53" s="575"/>
      <c r="U53" s="575"/>
      <c r="V53" s="575"/>
      <c r="W53" s="575"/>
      <c r="X53" s="575"/>
      <c r="Y53" s="575"/>
      <c r="Z53" s="575"/>
      <c r="AA53" s="575"/>
      <c r="AB53" s="575"/>
      <c r="AC53" s="575"/>
      <c r="AD53" s="579"/>
    </row>
    <row r="54" spans="1:52" s="574" customFormat="1" ht="20.100000000000001" customHeight="1">
      <c r="A54" s="572">
        <v>24</v>
      </c>
      <c r="D54" s="579"/>
      <c r="E54" s="575"/>
      <c r="F54" s="575"/>
      <c r="G54" s="575"/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5"/>
      <c r="U54" s="577"/>
      <c r="V54" s="575"/>
      <c r="W54" s="575"/>
      <c r="X54" s="577"/>
      <c r="Y54" s="577"/>
      <c r="Z54" s="577"/>
      <c r="AA54" s="577"/>
      <c r="AB54" s="577"/>
      <c r="AC54" s="577"/>
      <c r="AD54" s="579"/>
      <c r="AE54" s="578"/>
      <c r="AF54" s="578"/>
      <c r="AG54" s="578"/>
    </row>
    <row r="55" spans="1:52" s="574" customFormat="1" ht="20.100000000000001" customHeight="1">
      <c r="A55" s="572">
        <v>25</v>
      </c>
      <c r="C55" s="574" t="s">
        <v>1158</v>
      </c>
      <c r="D55" s="579">
        <v>1</v>
      </c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577"/>
      <c r="S55" s="577"/>
      <c r="T55" s="577"/>
      <c r="U55" s="575"/>
      <c r="V55" s="575"/>
      <c r="W55" s="575"/>
      <c r="X55" s="575"/>
      <c r="Y55" s="575"/>
      <c r="Z55" s="575"/>
      <c r="AA55" s="575"/>
      <c r="AB55" s="575"/>
      <c r="AC55" s="575"/>
      <c r="AD55" s="579"/>
    </row>
    <row r="56" spans="1:52" s="574" customFormat="1" ht="20.100000000000001" customHeight="1">
      <c r="A56" s="572"/>
      <c r="D56" s="579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5"/>
      <c r="Q56" s="575"/>
      <c r="R56" s="577"/>
      <c r="S56" s="577"/>
      <c r="T56" s="577"/>
      <c r="U56" s="575"/>
      <c r="V56" s="575"/>
      <c r="W56" s="575"/>
      <c r="X56" s="575"/>
      <c r="Y56" s="575"/>
      <c r="Z56" s="575"/>
      <c r="AA56" s="575"/>
      <c r="AB56" s="575"/>
      <c r="AC56" s="575"/>
      <c r="AD56" s="579"/>
    </row>
    <row r="57" spans="1:52" s="574" customFormat="1" ht="20.100000000000001" customHeight="1">
      <c r="A57" s="572">
        <v>26</v>
      </c>
      <c r="C57" s="574" t="s">
        <v>1159</v>
      </c>
      <c r="D57" s="579">
        <v>17</v>
      </c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9"/>
    </row>
    <row r="58" spans="1:52" s="574" customFormat="1" ht="20.100000000000001" customHeight="1">
      <c r="A58" s="572">
        <v>27</v>
      </c>
      <c r="C58" s="574" t="s">
        <v>1160</v>
      </c>
      <c r="D58" s="579">
        <v>5</v>
      </c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575"/>
      <c r="X58" s="575"/>
      <c r="Y58" s="575"/>
      <c r="Z58" s="575"/>
      <c r="AA58" s="575"/>
      <c r="AB58" s="575"/>
      <c r="AC58" s="575"/>
      <c r="AD58" s="579"/>
    </row>
    <row r="59" spans="1:52" s="574" customFormat="1" ht="20.100000000000001" customHeight="1">
      <c r="A59" s="572">
        <v>28</v>
      </c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5"/>
      <c r="S59" s="575"/>
      <c r="T59" s="575"/>
      <c r="U59" s="575"/>
      <c r="V59" s="575"/>
      <c r="W59" s="575"/>
      <c r="X59" s="575"/>
      <c r="Y59" s="575"/>
      <c r="Z59" s="575"/>
      <c r="AA59" s="575"/>
      <c r="AB59" s="575"/>
      <c r="AC59" s="575"/>
      <c r="AD59" s="575">
        <f>SUM(D59:AC59)</f>
        <v>0</v>
      </c>
    </row>
    <row r="60" spans="1:52" s="574" customFormat="1" ht="20.100000000000001" customHeight="1">
      <c r="A60" s="572">
        <v>29</v>
      </c>
      <c r="C60" s="574" t="s">
        <v>1161</v>
      </c>
      <c r="D60" s="579">
        <f>D40</f>
        <v>17</v>
      </c>
      <c r="E60" s="575"/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  <c r="Q60" s="575"/>
      <c r="R60" s="575"/>
      <c r="S60" s="575"/>
      <c r="T60" s="575"/>
      <c r="U60" s="575"/>
      <c r="V60" s="575"/>
      <c r="W60" s="575"/>
      <c r="X60" s="575"/>
      <c r="Y60" s="575"/>
      <c r="Z60" s="575"/>
      <c r="AA60" s="575"/>
      <c r="AB60" s="575"/>
      <c r="AC60" s="575"/>
      <c r="AD60" s="575"/>
    </row>
    <row r="61" spans="1:52" s="574" customFormat="1" ht="20.100000000000001" customHeight="1">
      <c r="A61" s="572">
        <v>30</v>
      </c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5"/>
      <c r="X61" s="575"/>
      <c r="Y61" s="575"/>
      <c r="Z61" s="575"/>
      <c r="AA61" s="575"/>
      <c r="AB61" s="575"/>
      <c r="AC61" s="575"/>
      <c r="AD61" s="575">
        <f>SUM(D61:AC61)</f>
        <v>0</v>
      </c>
    </row>
    <row r="62" spans="1:52" ht="20.100000000000001" customHeight="1">
      <c r="C62" s="574"/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574"/>
      <c r="Y62" s="574"/>
      <c r="Z62" s="574"/>
      <c r="AA62" s="574"/>
      <c r="AB62" s="574"/>
      <c r="AC62" s="574"/>
      <c r="AD62" s="574"/>
      <c r="AE62" s="574"/>
      <c r="AF62" s="574"/>
      <c r="AG62" s="574"/>
      <c r="AH62" s="574"/>
      <c r="AI62" s="574"/>
      <c r="AJ62" s="574"/>
      <c r="AK62" s="574"/>
      <c r="AL62" s="574"/>
      <c r="AM62" s="574"/>
      <c r="AN62" s="574"/>
      <c r="AO62" s="574"/>
      <c r="AP62" s="574"/>
      <c r="AQ62" s="574"/>
      <c r="AR62" s="574"/>
      <c r="AS62" s="574"/>
      <c r="AT62" s="574"/>
      <c r="AU62" s="574"/>
      <c r="AV62" s="574"/>
      <c r="AW62" s="574"/>
      <c r="AX62" s="574"/>
      <c r="AY62" s="574"/>
      <c r="AZ62" s="574"/>
    </row>
    <row r="63" spans="1:52" ht="20.100000000000001" customHeight="1">
      <c r="C63" s="574"/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4"/>
      <c r="AA63" s="574"/>
      <c r="AB63" s="574"/>
      <c r="AC63" s="574"/>
      <c r="AD63" s="574"/>
      <c r="AE63" s="574"/>
      <c r="AF63" s="574"/>
      <c r="AG63" s="574"/>
      <c r="AH63" s="574"/>
      <c r="AI63" s="574"/>
      <c r="AJ63" s="574"/>
      <c r="AK63" s="574"/>
      <c r="AL63" s="574"/>
      <c r="AM63" s="574"/>
      <c r="AN63" s="574"/>
      <c r="AO63" s="574"/>
      <c r="AP63" s="574"/>
      <c r="AQ63" s="574"/>
      <c r="AR63" s="574"/>
      <c r="AS63" s="574"/>
      <c r="AT63" s="574"/>
      <c r="AU63" s="574"/>
      <c r="AV63" s="574"/>
      <c r="AW63" s="574"/>
      <c r="AX63" s="574"/>
      <c r="AY63" s="574"/>
      <c r="AZ63" s="574"/>
    </row>
    <row r="64" spans="1:52" ht="20.100000000000001" customHeight="1">
      <c r="C64" s="574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574"/>
      <c r="AM64" s="574"/>
      <c r="AN64" s="574"/>
      <c r="AO64" s="574"/>
      <c r="AP64" s="574"/>
      <c r="AQ64" s="574"/>
      <c r="AR64" s="574"/>
      <c r="AS64" s="574"/>
      <c r="AT64" s="574"/>
      <c r="AU64" s="574"/>
      <c r="AV64" s="574"/>
      <c r="AW64" s="574"/>
      <c r="AX64" s="574"/>
      <c r="AY64" s="574"/>
      <c r="AZ64" s="574"/>
    </row>
    <row r="65" spans="3:52" ht="20.100000000000001" customHeight="1"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574"/>
      <c r="AM65" s="574"/>
      <c r="AN65" s="574"/>
      <c r="AO65" s="574"/>
      <c r="AP65" s="574"/>
      <c r="AQ65" s="574"/>
      <c r="AR65" s="574"/>
      <c r="AS65" s="574"/>
      <c r="AT65" s="574"/>
      <c r="AU65" s="574"/>
      <c r="AV65" s="574"/>
      <c r="AW65" s="574"/>
      <c r="AX65" s="574"/>
      <c r="AY65" s="574"/>
      <c r="AZ65" s="574"/>
    </row>
    <row r="66" spans="3:52" ht="20.100000000000001" customHeight="1"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574"/>
      <c r="AM66" s="574"/>
      <c r="AN66" s="574"/>
      <c r="AO66" s="574"/>
      <c r="AP66" s="574"/>
      <c r="AQ66" s="574"/>
      <c r="AR66" s="574"/>
      <c r="AS66" s="574"/>
      <c r="AT66" s="574"/>
      <c r="AU66" s="574"/>
      <c r="AV66" s="574"/>
      <c r="AW66" s="574"/>
      <c r="AX66" s="574"/>
      <c r="AY66" s="574"/>
      <c r="AZ66" s="574"/>
    </row>
    <row r="67" spans="3:52" ht="20.100000000000001" customHeight="1"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574"/>
      <c r="AA67" s="574"/>
      <c r="AB67" s="574"/>
      <c r="AC67" s="574"/>
      <c r="AD67" s="574"/>
      <c r="AE67" s="574"/>
      <c r="AF67" s="574"/>
      <c r="AG67" s="574"/>
      <c r="AH67" s="574"/>
      <c r="AI67" s="574"/>
      <c r="AJ67" s="574"/>
      <c r="AK67" s="574"/>
      <c r="AL67" s="574"/>
      <c r="AM67" s="574"/>
      <c r="AN67" s="574"/>
      <c r="AO67" s="574"/>
      <c r="AP67" s="574"/>
      <c r="AQ67" s="574"/>
      <c r="AR67" s="574"/>
      <c r="AS67" s="574"/>
      <c r="AT67" s="574"/>
      <c r="AU67" s="574"/>
      <c r="AV67" s="574"/>
      <c r="AW67" s="574"/>
      <c r="AX67" s="574"/>
      <c r="AY67" s="574"/>
      <c r="AZ67" s="574"/>
    </row>
    <row r="68" spans="3:52" ht="20.100000000000001" customHeight="1">
      <c r="C68" s="574"/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4"/>
      <c r="AL68" s="574"/>
      <c r="AM68" s="574"/>
      <c r="AN68" s="574"/>
      <c r="AO68" s="574"/>
      <c r="AP68" s="574"/>
      <c r="AQ68" s="574"/>
      <c r="AR68" s="574"/>
      <c r="AS68" s="574"/>
      <c r="AT68" s="574"/>
      <c r="AU68" s="574"/>
      <c r="AV68" s="574"/>
      <c r="AW68" s="574"/>
      <c r="AX68" s="574"/>
      <c r="AY68" s="574"/>
      <c r="AZ68" s="574"/>
    </row>
    <row r="69" spans="3:52" ht="20.100000000000001" customHeight="1">
      <c r="C69" s="574"/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4"/>
      <c r="X69" s="574"/>
      <c r="Y69" s="574"/>
      <c r="Z69" s="574"/>
      <c r="AA69" s="574"/>
      <c r="AB69" s="574"/>
      <c r="AC69" s="574"/>
      <c r="AD69" s="574"/>
      <c r="AE69" s="574"/>
      <c r="AF69" s="574"/>
      <c r="AG69" s="574"/>
      <c r="AH69" s="574"/>
      <c r="AI69" s="574"/>
      <c r="AJ69" s="574"/>
      <c r="AK69" s="574"/>
      <c r="AL69" s="574"/>
      <c r="AM69" s="574"/>
      <c r="AN69" s="574"/>
      <c r="AO69" s="574"/>
      <c r="AP69" s="574"/>
      <c r="AQ69" s="574"/>
      <c r="AR69" s="574"/>
      <c r="AS69" s="574"/>
      <c r="AT69" s="574"/>
      <c r="AU69" s="574"/>
      <c r="AV69" s="574"/>
      <c r="AW69" s="574"/>
      <c r="AX69" s="574"/>
      <c r="AY69" s="574"/>
      <c r="AZ69" s="574"/>
    </row>
    <row r="70" spans="3:52" ht="20.100000000000001" customHeight="1">
      <c r="C70" s="574"/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4"/>
      <c r="U70" s="574"/>
      <c r="V70" s="574"/>
      <c r="W70" s="574"/>
      <c r="X70" s="574"/>
      <c r="Y70" s="574"/>
      <c r="Z70" s="574"/>
      <c r="AA70" s="574"/>
      <c r="AB70" s="574"/>
      <c r="AC70" s="574"/>
      <c r="AD70" s="574"/>
      <c r="AE70" s="574"/>
      <c r="AF70" s="574"/>
      <c r="AG70" s="574"/>
      <c r="AH70" s="574"/>
      <c r="AI70" s="574"/>
      <c r="AJ70" s="574"/>
      <c r="AK70" s="574"/>
      <c r="AL70" s="574"/>
      <c r="AM70" s="574"/>
      <c r="AN70" s="574"/>
      <c r="AO70" s="574"/>
      <c r="AP70" s="574"/>
      <c r="AQ70" s="574"/>
      <c r="AR70" s="574"/>
      <c r="AS70" s="574"/>
      <c r="AT70" s="574"/>
      <c r="AU70" s="574"/>
      <c r="AV70" s="574"/>
      <c r="AW70" s="574"/>
      <c r="AX70" s="574"/>
      <c r="AY70" s="574"/>
      <c r="AZ70" s="574"/>
    </row>
    <row r="71" spans="3:52" ht="20.100000000000001" customHeight="1">
      <c r="C71" s="574"/>
      <c r="D71" s="574"/>
      <c r="E71" s="574"/>
      <c r="F71" s="574"/>
      <c r="G71" s="574"/>
      <c r="H71" s="574"/>
      <c r="I71" s="574"/>
      <c r="J71" s="574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74"/>
      <c r="AA71" s="574"/>
      <c r="AB71" s="574"/>
      <c r="AC71" s="574"/>
      <c r="AD71" s="574"/>
      <c r="AE71" s="574"/>
      <c r="AF71" s="574"/>
      <c r="AG71" s="574"/>
      <c r="AH71" s="574"/>
      <c r="AI71" s="574"/>
      <c r="AJ71" s="574"/>
      <c r="AK71" s="574"/>
      <c r="AL71" s="574"/>
      <c r="AM71" s="574"/>
      <c r="AN71" s="574"/>
      <c r="AO71" s="574"/>
      <c r="AP71" s="574"/>
      <c r="AQ71" s="574"/>
      <c r="AR71" s="574"/>
      <c r="AS71" s="574"/>
      <c r="AT71" s="574"/>
      <c r="AU71" s="574"/>
      <c r="AV71" s="574"/>
      <c r="AW71" s="574"/>
      <c r="AX71" s="574"/>
      <c r="AY71" s="574"/>
      <c r="AZ71" s="574"/>
    </row>
    <row r="72" spans="3:52" ht="20.100000000000001" customHeight="1">
      <c r="C72" s="574"/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74"/>
      <c r="AA72" s="574"/>
      <c r="AB72" s="574"/>
      <c r="AC72" s="574"/>
      <c r="AD72" s="574"/>
      <c r="AE72" s="574"/>
      <c r="AF72" s="574"/>
      <c r="AG72" s="574"/>
      <c r="AH72" s="574"/>
      <c r="AI72" s="574"/>
      <c r="AJ72" s="574"/>
      <c r="AK72" s="574"/>
      <c r="AL72" s="574"/>
      <c r="AM72" s="574"/>
      <c r="AN72" s="574"/>
      <c r="AO72" s="574"/>
      <c r="AP72" s="574"/>
      <c r="AQ72" s="574"/>
      <c r="AR72" s="574"/>
      <c r="AS72" s="574"/>
      <c r="AT72" s="574"/>
      <c r="AU72" s="574"/>
      <c r="AV72" s="574"/>
      <c r="AW72" s="574"/>
      <c r="AX72" s="574"/>
      <c r="AY72" s="574"/>
      <c r="AZ72" s="574"/>
    </row>
    <row r="73" spans="3:52" ht="20.100000000000001" customHeight="1">
      <c r="C73" s="574"/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4"/>
      <c r="X73" s="574"/>
      <c r="Y73" s="574"/>
      <c r="Z73" s="574"/>
      <c r="AA73" s="574"/>
      <c r="AB73" s="574"/>
      <c r="AC73" s="574"/>
      <c r="AD73" s="574"/>
      <c r="AE73" s="574"/>
      <c r="AF73" s="574"/>
      <c r="AG73" s="574"/>
      <c r="AH73" s="574"/>
      <c r="AI73" s="574"/>
      <c r="AJ73" s="574"/>
      <c r="AK73" s="574"/>
      <c r="AL73" s="574"/>
      <c r="AM73" s="574"/>
      <c r="AN73" s="574"/>
      <c r="AO73" s="574"/>
      <c r="AP73" s="574"/>
      <c r="AQ73" s="574"/>
      <c r="AR73" s="574"/>
      <c r="AS73" s="574"/>
      <c r="AT73" s="574"/>
      <c r="AU73" s="574"/>
      <c r="AV73" s="574"/>
      <c r="AW73" s="574"/>
      <c r="AX73" s="574"/>
      <c r="AY73" s="574"/>
      <c r="AZ73" s="574"/>
    </row>
    <row r="74" spans="3:52" ht="20.100000000000001" customHeight="1">
      <c r="C74" s="574"/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H74" s="574"/>
      <c r="AI74" s="574"/>
      <c r="AJ74" s="574"/>
      <c r="AK74" s="574"/>
      <c r="AL74" s="574"/>
      <c r="AM74" s="574"/>
      <c r="AN74" s="574"/>
      <c r="AO74" s="574"/>
      <c r="AP74" s="574"/>
      <c r="AQ74" s="574"/>
      <c r="AR74" s="574"/>
      <c r="AS74" s="574"/>
      <c r="AT74" s="574"/>
      <c r="AU74" s="574"/>
      <c r="AV74" s="574"/>
      <c r="AW74" s="574"/>
      <c r="AX74" s="574"/>
      <c r="AY74" s="574"/>
      <c r="AZ74" s="574"/>
    </row>
    <row r="75" spans="3:52" ht="20.100000000000001" customHeight="1">
      <c r="C75" s="574"/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4"/>
      <c r="U75" s="574"/>
      <c r="V75" s="574"/>
      <c r="W75" s="574"/>
      <c r="X75" s="574"/>
      <c r="Y75" s="574"/>
      <c r="Z75" s="574"/>
      <c r="AA75" s="574"/>
      <c r="AB75" s="574"/>
      <c r="AC75" s="574"/>
      <c r="AD75" s="574"/>
      <c r="AE75" s="574"/>
      <c r="AF75" s="574"/>
      <c r="AG75" s="574"/>
      <c r="AH75" s="574"/>
      <c r="AI75" s="574"/>
      <c r="AJ75" s="574"/>
      <c r="AK75" s="574"/>
      <c r="AL75" s="574"/>
      <c r="AM75" s="574"/>
      <c r="AN75" s="574"/>
      <c r="AO75" s="574"/>
      <c r="AP75" s="574"/>
      <c r="AQ75" s="574"/>
      <c r="AR75" s="574"/>
      <c r="AS75" s="574"/>
      <c r="AT75" s="574"/>
      <c r="AU75" s="574"/>
      <c r="AV75" s="574"/>
      <c r="AW75" s="574"/>
      <c r="AX75" s="574"/>
      <c r="AY75" s="574"/>
      <c r="AZ75" s="574"/>
    </row>
    <row r="76" spans="3:52" ht="20.100000000000001" customHeight="1"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574"/>
      <c r="AA76" s="574"/>
      <c r="AB76" s="574"/>
      <c r="AC76" s="574"/>
      <c r="AD76" s="574"/>
      <c r="AE76" s="574"/>
      <c r="AF76" s="574"/>
      <c r="AG76" s="574"/>
      <c r="AH76" s="574"/>
      <c r="AI76" s="574"/>
      <c r="AJ76" s="574"/>
      <c r="AK76" s="574"/>
      <c r="AL76" s="574"/>
      <c r="AM76" s="574"/>
      <c r="AN76" s="574"/>
      <c r="AO76" s="574"/>
      <c r="AP76" s="574"/>
      <c r="AQ76" s="574"/>
      <c r="AR76" s="574"/>
      <c r="AS76" s="574"/>
      <c r="AT76" s="574"/>
      <c r="AU76" s="574"/>
      <c r="AV76" s="574"/>
      <c r="AW76" s="574"/>
      <c r="AX76" s="574"/>
      <c r="AY76" s="574"/>
      <c r="AZ76" s="574"/>
    </row>
    <row r="77" spans="3:52" ht="20.100000000000001" customHeight="1">
      <c r="D77" s="574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74"/>
      <c r="AA77" s="574"/>
      <c r="AB77" s="574"/>
      <c r="AC77" s="574"/>
      <c r="AD77" s="574"/>
      <c r="AE77" s="574"/>
      <c r="AF77" s="574"/>
      <c r="AG77" s="574"/>
      <c r="AH77" s="574"/>
      <c r="AI77" s="574"/>
      <c r="AJ77" s="574"/>
      <c r="AK77" s="574"/>
      <c r="AL77" s="574"/>
      <c r="AM77" s="574"/>
      <c r="AN77" s="574"/>
      <c r="AO77" s="574"/>
      <c r="AP77" s="574"/>
      <c r="AQ77" s="574"/>
      <c r="AR77" s="574"/>
      <c r="AS77" s="574"/>
      <c r="AT77" s="574"/>
      <c r="AU77" s="574"/>
      <c r="AV77" s="574"/>
      <c r="AW77" s="574"/>
      <c r="AX77" s="574"/>
      <c r="AY77" s="574"/>
      <c r="AZ77" s="574"/>
    </row>
    <row r="78" spans="3:52" ht="20.100000000000001" customHeight="1"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74"/>
      <c r="X78" s="574"/>
      <c r="Y78" s="574"/>
      <c r="Z78" s="574"/>
      <c r="AA78" s="574"/>
      <c r="AB78" s="574"/>
      <c r="AC78" s="574"/>
      <c r="AD78" s="574"/>
      <c r="AE78" s="574"/>
      <c r="AF78" s="574"/>
      <c r="AG78" s="574"/>
      <c r="AH78" s="574"/>
      <c r="AI78" s="574"/>
      <c r="AJ78" s="574"/>
      <c r="AK78" s="574"/>
      <c r="AL78" s="574"/>
      <c r="AM78" s="574"/>
      <c r="AN78" s="574"/>
      <c r="AO78" s="574"/>
      <c r="AP78" s="574"/>
      <c r="AQ78" s="574"/>
      <c r="AR78" s="574"/>
      <c r="AS78" s="574"/>
      <c r="AT78" s="574"/>
      <c r="AU78" s="574"/>
      <c r="AV78" s="574"/>
      <c r="AW78" s="574"/>
      <c r="AX78" s="574"/>
      <c r="AY78" s="574"/>
      <c r="AZ78" s="574"/>
    </row>
    <row r="79" spans="3:52" ht="20.100000000000001" customHeight="1"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74"/>
      <c r="AA79" s="574"/>
      <c r="AB79" s="574"/>
      <c r="AC79" s="574"/>
      <c r="AD79" s="574"/>
      <c r="AE79" s="574"/>
      <c r="AF79" s="574"/>
      <c r="AG79" s="574"/>
      <c r="AH79" s="574"/>
      <c r="AI79" s="574"/>
      <c r="AJ79" s="574"/>
      <c r="AK79" s="574"/>
      <c r="AL79" s="574"/>
      <c r="AM79" s="574"/>
      <c r="AN79" s="574"/>
      <c r="AO79" s="574"/>
      <c r="AP79" s="574"/>
      <c r="AQ79" s="574"/>
      <c r="AR79" s="574"/>
      <c r="AS79" s="574"/>
      <c r="AT79" s="574"/>
      <c r="AU79" s="574"/>
      <c r="AV79" s="574"/>
      <c r="AW79" s="574"/>
      <c r="AX79" s="574"/>
      <c r="AY79" s="574"/>
      <c r="AZ79" s="574"/>
    </row>
    <row r="80" spans="3:52" ht="20.100000000000001" customHeight="1"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4"/>
      <c r="AL80" s="574"/>
      <c r="AM80" s="574"/>
      <c r="AN80" s="574"/>
      <c r="AO80" s="574"/>
      <c r="AP80" s="574"/>
      <c r="AQ80" s="574"/>
      <c r="AR80" s="574"/>
      <c r="AS80" s="574"/>
      <c r="AT80" s="574"/>
      <c r="AU80" s="574"/>
      <c r="AV80" s="574"/>
      <c r="AW80" s="574"/>
      <c r="AX80" s="574"/>
      <c r="AY80" s="574"/>
      <c r="AZ80" s="574"/>
    </row>
    <row r="81" spans="4:52" ht="20.100000000000001" customHeight="1"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  <c r="AA81" s="574"/>
      <c r="AB81" s="574"/>
      <c r="AC81" s="574"/>
      <c r="AD81" s="574"/>
      <c r="AE81" s="574"/>
      <c r="AF81" s="574"/>
      <c r="AG81" s="574"/>
      <c r="AH81" s="574"/>
      <c r="AI81" s="574"/>
      <c r="AJ81" s="574"/>
      <c r="AK81" s="574"/>
      <c r="AL81" s="574"/>
      <c r="AM81" s="574"/>
      <c r="AN81" s="574"/>
      <c r="AO81" s="574"/>
      <c r="AP81" s="574"/>
      <c r="AQ81" s="574"/>
      <c r="AR81" s="574"/>
      <c r="AS81" s="574"/>
      <c r="AT81" s="574"/>
      <c r="AU81" s="574"/>
      <c r="AV81" s="574"/>
      <c r="AW81" s="574"/>
      <c r="AX81" s="574"/>
      <c r="AY81" s="574"/>
      <c r="AZ81" s="574"/>
    </row>
    <row r="82" spans="4:52" ht="20.100000000000001" customHeight="1"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74"/>
      <c r="AA82" s="574"/>
      <c r="AB82" s="574"/>
      <c r="AC82" s="574"/>
      <c r="AD82" s="574"/>
      <c r="AE82" s="574"/>
      <c r="AF82" s="574"/>
      <c r="AG82" s="574"/>
      <c r="AH82" s="574"/>
      <c r="AI82" s="574"/>
      <c r="AJ82" s="574"/>
      <c r="AK82" s="574"/>
      <c r="AL82" s="574"/>
      <c r="AM82" s="574"/>
      <c r="AN82" s="574"/>
      <c r="AO82" s="574"/>
      <c r="AP82" s="574"/>
      <c r="AQ82" s="574"/>
      <c r="AR82" s="574"/>
      <c r="AS82" s="574"/>
      <c r="AT82" s="574"/>
      <c r="AU82" s="574"/>
      <c r="AV82" s="574"/>
      <c r="AW82" s="574"/>
      <c r="AX82" s="574"/>
      <c r="AY82" s="574"/>
      <c r="AZ82" s="574"/>
    </row>
    <row r="83" spans="4:52" ht="20.100000000000001" customHeight="1"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74"/>
      <c r="AA83" s="574"/>
      <c r="AB83" s="574"/>
      <c r="AC83" s="574"/>
      <c r="AD83" s="574"/>
      <c r="AE83" s="574"/>
      <c r="AF83" s="574"/>
      <c r="AG83" s="574"/>
      <c r="AH83" s="574"/>
      <c r="AI83" s="574"/>
      <c r="AJ83" s="574"/>
      <c r="AK83" s="574"/>
      <c r="AL83" s="574"/>
      <c r="AM83" s="574"/>
      <c r="AN83" s="574"/>
      <c r="AO83" s="574"/>
      <c r="AP83" s="574"/>
      <c r="AQ83" s="574"/>
      <c r="AR83" s="574"/>
      <c r="AS83" s="574"/>
      <c r="AT83" s="574"/>
      <c r="AU83" s="574"/>
      <c r="AV83" s="574"/>
      <c r="AW83" s="574"/>
      <c r="AX83" s="574"/>
      <c r="AY83" s="574"/>
      <c r="AZ83" s="574"/>
    </row>
    <row r="84" spans="4:52" ht="20.100000000000001" customHeight="1">
      <c r="D84" s="574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4"/>
      <c r="AC84" s="574"/>
      <c r="AD84" s="574"/>
      <c r="AE84" s="574"/>
      <c r="AF84" s="574"/>
      <c r="AG84" s="574"/>
      <c r="AH84" s="574"/>
      <c r="AI84" s="574"/>
      <c r="AJ84" s="574"/>
      <c r="AK84" s="574"/>
      <c r="AL84" s="574"/>
      <c r="AM84" s="574"/>
      <c r="AN84" s="574"/>
      <c r="AO84" s="574"/>
      <c r="AP84" s="574"/>
      <c r="AQ84" s="574"/>
      <c r="AR84" s="574"/>
      <c r="AS84" s="574"/>
      <c r="AT84" s="574"/>
      <c r="AU84" s="574"/>
      <c r="AV84" s="574"/>
      <c r="AW84" s="574"/>
      <c r="AX84" s="574"/>
      <c r="AY84" s="574"/>
      <c r="AZ84" s="574"/>
    </row>
    <row r="85" spans="4:52" ht="20.100000000000001" customHeight="1"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574"/>
      <c r="AF85" s="574"/>
      <c r="AG85" s="574"/>
      <c r="AH85" s="574"/>
      <c r="AI85" s="574"/>
      <c r="AJ85" s="574"/>
      <c r="AK85" s="574"/>
      <c r="AL85" s="574"/>
      <c r="AM85" s="574"/>
      <c r="AN85" s="574"/>
      <c r="AO85" s="574"/>
      <c r="AP85" s="574"/>
      <c r="AQ85" s="574"/>
      <c r="AR85" s="574"/>
      <c r="AS85" s="574"/>
      <c r="AT85" s="574"/>
      <c r="AU85" s="574"/>
      <c r="AV85" s="574"/>
      <c r="AW85" s="574"/>
      <c r="AX85" s="574"/>
      <c r="AY85" s="574"/>
      <c r="AZ85" s="574"/>
    </row>
    <row r="86" spans="4:52" ht="20.100000000000001" customHeight="1"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74"/>
      <c r="X86" s="574"/>
      <c r="Y86" s="574"/>
      <c r="Z86" s="574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</row>
    <row r="87" spans="4:52" ht="20.100000000000001" customHeight="1"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4"/>
      <c r="AI87" s="574"/>
      <c r="AJ87" s="574"/>
      <c r="AK87" s="574"/>
      <c r="AL87" s="574"/>
      <c r="AM87" s="574"/>
      <c r="AN87" s="574"/>
      <c r="AO87" s="574"/>
      <c r="AP87" s="574"/>
      <c r="AQ87" s="574"/>
      <c r="AR87" s="574"/>
      <c r="AS87" s="574"/>
      <c r="AT87" s="574"/>
      <c r="AU87" s="574"/>
      <c r="AV87" s="574"/>
      <c r="AW87" s="574"/>
      <c r="AX87" s="574"/>
      <c r="AY87" s="574"/>
      <c r="AZ87" s="574"/>
    </row>
    <row r="88" spans="4:52" ht="20.100000000000001" customHeight="1"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</row>
    <row r="89" spans="4:52" ht="20.100000000000001" customHeight="1">
      <c r="D89" s="574"/>
      <c r="E89" s="574"/>
      <c r="F89" s="574"/>
      <c r="G89" s="574"/>
      <c r="H89" s="574"/>
      <c r="I89" s="574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74"/>
      <c r="AA89" s="574"/>
      <c r="AB89" s="574"/>
      <c r="AC89" s="574"/>
      <c r="AD89" s="574"/>
      <c r="AE89" s="574"/>
      <c r="AF89" s="574"/>
      <c r="AG89" s="574"/>
      <c r="AH89" s="574"/>
      <c r="AI89" s="574"/>
      <c r="AJ89" s="574"/>
      <c r="AK89" s="574"/>
      <c r="AL89" s="574"/>
      <c r="AM89" s="574"/>
      <c r="AN89" s="574"/>
      <c r="AO89" s="574"/>
      <c r="AP89" s="574"/>
      <c r="AQ89" s="574"/>
      <c r="AR89" s="574"/>
      <c r="AS89" s="574"/>
      <c r="AT89" s="574"/>
      <c r="AU89" s="574"/>
      <c r="AV89" s="574"/>
      <c r="AW89" s="574"/>
      <c r="AX89" s="574"/>
      <c r="AY89" s="574"/>
      <c r="AZ89" s="574"/>
    </row>
    <row r="90" spans="4:52" ht="20.100000000000001" customHeight="1">
      <c r="D90" s="574"/>
      <c r="E90" s="574"/>
      <c r="F90" s="574"/>
      <c r="G90" s="574"/>
      <c r="H90" s="574"/>
      <c r="I90" s="574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74"/>
      <c r="AA90" s="574"/>
      <c r="AB90" s="574"/>
      <c r="AC90" s="574"/>
      <c r="AD90" s="574"/>
      <c r="AE90" s="574"/>
      <c r="AF90" s="574"/>
      <c r="AG90" s="574"/>
      <c r="AH90" s="574"/>
      <c r="AI90" s="574"/>
      <c r="AJ90" s="574"/>
      <c r="AK90" s="574"/>
      <c r="AL90" s="574"/>
      <c r="AM90" s="574"/>
      <c r="AN90" s="574"/>
      <c r="AO90" s="574"/>
      <c r="AP90" s="574"/>
      <c r="AQ90" s="574"/>
      <c r="AR90" s="574"/>
      <c r="AS90" s="574"/>
      <c r="AT90" s="574"/>
      <c r="AU90" s="574"/>
      <c r="AV90" s="574"/>
      <c r="AW90" s="574"/>
      <c r="AX90" s="574"/>
      <c r="AY90" s="574"/>
      <c r="AZ90" s="574"/>
    </row>
    <row r="91" spans="4:52" ht="20.100000000000001" customHeight="1">
      <c r="D91" s="574"/>
      <c r="E91" s="574"/>
      <c r="F91" s="574"/>
      <c r="G91" s="574"/>
      <c r="H91" s="574"/>
      <c r="I91" s="574"/>
      <c r="J91" s="574"/>
      <c r="K91" s="574"/>
      <c r="L91" s="574"/>
      <c r="M91" s="574"/>
      <c r="N91" s="574"/>
      <c r="O91" s="574"/>
      <c r="P91" s="574"/>
      <c r="Q91" s="574"/>
      <c r="R91" s="574"/>
      <c r="S91" s="574"/>
      <c r="T91" s="574"/>
      <c r="U91" s="574"/>
      <c r="V91" s="574"/>
      <c r="W91" s="574"/>
      <c r="X91" s="574"/>
      <c r="Y91" s="574"/>
      <c r="Z91" s="574"/>
      <c r="AA91" s="574"/>
      <c r="AB91" s="574"/>
      <c r="AC91" s="574"/>
      <c r="AD91" s="574"/>
      <c r="AE91" s="574"/>
      <c r="AF91" s="574"/>
      <c r="AG91" s="574"/>
      <c r="AH91" s="574"/>
      <c r="AI91" s="574"/>
      <c r="AJ91" s="574"/>
      <c r="AK91" s="574"/>
      <c r="AL91" s="574"/>
      <c r="AM91" s="574"/>
      <c r="AN91" s="574"/>
      <c r="AO91" s="574"/>
      <c r="AP91" s="574"/>
      <c r="AQ91" s="574"/>
      <c r="AR91" s="574"/>
      <c r="AS91" s="574"/>
      <c r="AT91" s="574"/>
      <c r="AU91" s="574"/>
      <c r="AV91" s="574"/>
      <c r="AW91" s="574"/>
      <c r="AX91" s="574"/>
      <c r="AY91" s="574"/>
      <c r="AZ91" s="574"/>
    </row>
    <row r="92" spans="4:52" ht="20.100000000000001" customHeight="1">
      <c r="D92" s="574"/>
      <c r="E92" s="574"/>
      <c r="F92" s="574"/>
      <c r="G92" s="574"/>
      <c r="H92" s="574"/>
      <c r="I92" s="574"/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574"/>
      <c r="AA92" s="574"/>
      <c r="AB92" s="574"/>
      <c r="AC92" s="574"/>
      <c r="AD92" s="574"/>
      <c r="AE92" s="574"/>
      <c r="AF92" s="574"/>
      <c r="AG92" s="574"/>
      <c r="AH92" s="574"/>
      <c r="AI92" s="574"/>
      <c r="AJ92" s="574"/>
      <c r="AK92" s="574"/>
      <c r="AL92" s="574"/>
      <c r="AM92" s="574"/>
      <c r="AN92" s="574"/>
      <c r="AO92" s="574"/>
      <c r="AP92" s="574"/>
      <c r="AQ92" s="574"/>
      <c r="AR92" s="574"/>
      <c r="AS92" s="574"/>
      <c r="AT92" s="574"/>
      <c r="AU92" s="574"/>
      <c r="AV92" s="574"/>
      <c r="AW92" s="574"/>
      <c r="AX92" s="574"/>
      <c r="AY92" s="574"/>
      <c r="AZ92" s="574"/>
    </row>
    <row r="93" spans="4:52" ht="20.100000000000001" customHeight="1">
      <c r="D93" s="574"/>
      <c r="E93" s="574"/>
      <c r="F93" s="574"/>
      <c r="G93" s="574"/>
      <c r="H93" s="574"/>
      <c r="I93" s="574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  <c r="AG93" s="574"/>
      <c r="AH93" s="574"/>
      <c r="AI93" s="574"/>
      <c r="AJ93" s="574"/>
      <c r="AK93" s="574"/>
      <c r="AL93" s="574"/>
      <c r="AM93" s="574"/>
      <c r="AN93" s="574"/>
      <c r="AO93" s="574"/>
      <c r="AP93" s="574"/>
      <c r="AQ93" s="574"/>
      <c r="AR93" s="574"/>
      <c r="AS93" s="574"/>
      <c r="AT93" s="574"/>
      <c r="AU93" s="574"/>
      <c r="AV93" s="574"/>
      <c r="AW93" s="574"/>
      <c r="AX93" s="574"/>
      <c r="AY93" s="574"/>
      <c r="AZ93" s="574"/>
    </row>
    <row r="94" spans="4:52" ht="20.100000000000001" customHeight="1">
      <c r="D94" s="574"/>
      <c r="E94" s="574"/>
      <c r="F94" s="574"/>
      <c r="G94" s="574"/>
      <c r="H94" s="574"/>
      <c r="I94" s="574"/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574"/>
      <c r="AA94" s="574"/>
      <c r="AB94" s="574"/>
      <c r="AC94" s="574"/>
      <c r="AD94" s="574"/>
      <c r="AE94" s="574"/>
      <c r="AF94" s="574"/>
      <c r="AG94" s="574"/>
      <c r="AH94" s="574"/>
      <c r="AI94" s="574"/>
      <c r="AJ94" s="574"/>
      <c r="AK94" s="574"/>
      <c r="AL94" s="574"/>
      <c r="AM94" s="574"/>
      <c r="AN94" s="574"/>
      <c r="AO94" s="574"/>
      <c r="AP94" s="574"/>
      <c r="AQ94" s="574"/>
      <c r="AR94" s="574"/>
      <c r="AS94" s="574"/>
      <c r="AT94" s="574"/>
      <c r="AU94" s="574"/>
      <c r="AV94" s="574"/>
      <c r="AW94" s="574"/>
      <c r="AX94" s="574"/>
      <c r="AY94" s="574"/>
      <c r="AZ94" s="574"/>
    </row>
    <row r="95" spans="4:52" ht="20.100000000000001" customHeight="1">
      <c r="D95" s="574"/>
      <c r="E95" s="574"/>
      <c r="F95" s="574"/>
      <c r="G95" s="574"/>
      <c r="H95" s="574"/>
      <c r="I95" s="574"/>
      <c r="J95" s="574"/>
      <c r="K95" s="574"/>
      <c r="L95" s="574"/>
      <c r="M95" s="574"/>
      <c r="N95" s="574"/>
      <c r="O95" s="574"/>
      <c r="P95" s="574"/>
      <c r="Q95" s="574"/>
      <c r="R95" s="574"/>
      <c r="S95" s="574"/>
      <c r="T95" s="574"/>
      <c r="U95" s="574"/>
      <c r="V95" s="574"/>
      <c r="W95" s="574"/>
      <c r="X95" s="574"/>
      <c r="Y95" s="574"/>
      <c r="Z95" s="574"/>
      <c r="AA95" s="574"/>
      <c r="AB95" s="574"/>
      <c r="AC95" s="574"/>
      <c r="AD95" s="574"/>
      <c r="AE95" s="574"/>
      <c r="AF95" s="574"/>
      <c r="AG95" s="574"/>
      <c r="AH95" s="574"/>
      <c r="AI95" s="574"/>
      <c r="AJ95" s="574"/>
      <c r="AK95" s="574"/>
      <c r="AL95" s="574"/>
      <c r="AM95" s="574"/>
      <c r="AN95" s="574"/>
      <c r="AO95" s="574"/>
      <c r="AP95" s="574"/>
      <c r="AQ95" s="574"/>
      <c r="AR95" s="574"/>
      <c r="AS95" s="574"/>
      <c r="AT95" s="574"/>
      <c r="AU95" s="574"/>
      <c r="AV95" s="574"/>
      <c r="AW95" s="574"/>
      <c r="AX95" s="574"/>
      <c r="AY95" s="574"/>
      <c r="AZ95" s="574"/>
    </row>
    <row r="96" spans="4:52" ht="20.100000000000001" customHeight="1">
      <c r="D96" s="574"/>
      <c r="E96" s="574"/>
      <c r="F96" s="574"/>
      <c r="G96" s="574"/>
      <c r="H96" s="574"/>
      <c r="I96" s="574"/>
      <c r="J96" s="574"/>
      <c r="K96" s="574"/>
      <c r="L96" s="574"/>
      <c r="M96" s="574"/>
      <c r="N96" s="574"/>
      <c r="O96" s="574"/>
      <c r="P96" s="574"/>
      <c r="Q96" s="574"/>
      <c r="R96" s="574"/>
      <c r="S96" s="574"/>
      <c r="T96" s="574"/>
      <c r="U96" s="574"/>
      <c r="V96" s="574"/>
      <c r="W96" s="574"/>
      <c r="X96" s="574"/>
      <c r="Y96" s="574"/>
      <c r="Z96" s="574"/>
      <c r="AA96" s="574"/>
      <c r="AB96" s="574"/>
      <c r="AC96" s="574"/>
      <c r="AD96" s="574"/>
      <c r="AE96" s="574"/>
      <c r="AF96" s="574"/>
      <c r="AG96" s="574"/>
      <c r="AH96" s="574"/>
      <c r="AI96" s="574"/>
      <c r="AJ96" s="574"/>
      <c r="AK96" s="574"/>
      <c r="AL96" s="574"/>
      <c r="AM96" s="574"/>
      <c r="AN96" s="574"/>
      <c r="AO96" s="574"/>
      <c r="AP96" s="574"/>
      <c r="AQ96" s="574"/>
      <c r="AR96" s="574"/>
      <c r="AS96" s="574"/>
      <c r="AT96" s="574"/>
      <c r="AU96" s="574"/>
      <c r="AV96" s="574"/>
      <c r="AW96" s="574"/>
      <c r="AX96" s="574"/>
      <c r="AY96" s="574"/>
      <c r="AZ96" s="574"/>
    </row>
    <row r="97" spans="4:52" ht="20.100000000000001" customHeight="1">
      <c r="D97" s="574"/>
      <c r="E97" s="574"/>
      <c r="F97" s="574"/>
      <c r="G97" s="574"/>
      <c r="H97" s="574"/>
      <c r="I97" s="574"/>
      <c r="J97" s="574"/>
      <c r="K97" s="574"/>
      <c r="L97" s="574"/>
      <c r="M97" s="574"/>
      <c r="N97" s="574"/>
      <c r="O97" s="574"/>
      <c r="P97" s="574"/>
      <c r="Q97" s="574"/>
      <c r="R97" s="574"/>
      <c r="S97" s="574"/>
      <c r="T97" s="574"/>
      <c r="U97" s="574"/>
      <c r="V97" s="574"/>
      <c r="W97" s="574"/>
      <c r="X97" s="574"/>
      <c r="Y97" s="574"/>
      <c r="Z97" s="574"/>
      <c r="AA97" s="574"/>
      <c r="AB97" s="574"/>
      <c r="AC97" s="574"/>
      <c r="AD97" s="574"/>
      <c r="AE97" s="574"/>
      <c r="AF97" s="574"/>
      <c r="AG97" s="574"/>
      <c r="AH97" s="574"/>
      <c r="AI97" s="574"/>
      <c r="AJ97" s="574"/>
      <c r="AK97" s="574"/>
      <c r="AL97" s="574"/>
      <c r="AM97" s="574"/>
      <c r="AN97" s="574"/>
      <c r="AO97" s="574"/>
      <c r="AP97" s="574"/>
      <c r="AQ97" s="574"/>
      <c r="AR97" s="574"/>
      <c r="AS97" s="574"/>
      <c r="AT97" s="574"/>
      <c r="AU97" s="574"/>
      <c r="AV97" s="574"/>
      <c r="AW97" s="574"/>
      <c r="AX97" s="574"/>
      <c r="AY97" s="574"/>
      <c r="AZ97" s="574"/>
    </row>
    <row r="98" spans="4:52" ht="20.100000000000001" customHeight="1">
      <c r="D98" s="574"/>
      <c r="E98" s="574"/>
      <c r="F98" s="574"/>
      <c r="G98" s="574"/>
      <c r="H98" s="574"/>
      <c r="I98" s="574"/>
      <c r="J98" s="574"/>
      <c r="K98" s="574"/>
      <c r="L98" s="574"/>
      <c r="M98" s="574"/>
      <c r="N98" s="574"/>
      <c r="O98" s="574"/>
      <c r="P98" s="574"/>
      <c r="Q98" s="574"/>
      <c r="R98" s="574"/>
      <c r="S98" s="574"/>
      <c r="T98" s="574"/>
      <c r="U98" s="574"/>
      <c r="V98" s="574"/>
      <c r="W98" s="574"/>
      <c r="X98" s="574"/>
      <c r="Y98" s="574"/>
      <c r="Z98" s="574"/>
      <c r="AA98" s="574"/>
      <c r="AB98" s="574"/>
      <c r="AC98" s="574"/>
      <c r="AD98" s="574"/>
      <c r="AE98" s="574"/>
      <c r="AF98" s="574"/>
      <c r="AG98" s="574"/>
      <c r="AH98" s="574"/>
      <c r="AI98" s="574"/>
      <c r="AJ98" s="574"/>
      <c r="AK98" s="574"/>
      <c r="AL98" s="574"/>
      <c r="AM98" s="574"/>
      <c r="AN98" s="574"/>
      <c r="AO98" s="574"/>
      <c r="AP98" s="574"/>
      <c r="AQ98" s="574"/>
      <c r="AR98" s="574"/>
      <c r="AS98" s="574"/>
      <c r="AT98" s="574"/>
      <c r="AU98" s="574"/>
      <c r="AV98" s="574"/>
      <c r="AW98" s="574"/>
      <c r="AX98" s="574"/>
      <c r="AY98" s="574"/>
      <c r="AZ98" s="574"/>
    </row>
    <row r="99" spans="4:52" ht="20.100000000000001" customHeight="1">
      <c r="D99" s="574"/>
      <c r="E99" s="574"/>
      <c r="F99" s="574"/>
      <c r="G99" s="574"/>
      <c r="H99" s="574"/>
      <c r="I99" s="574"/>
      <c r="J99" s="574"/>
      <c r="K99" s="574"/>
      <c r="L99" s="574"/>
      <c r="M99" s="574"/>
      <c r="N99" s="574"/>
      <c r="O99" s="574"/>
      <c r="P99" s="574"/>
      <c r="Q99" s="574"/>
      <c r="R99" s="574"/>
      <c r="S99" s="574"/>
      <c r="T99" s="574"/>
      <c r="U99" s="574"/>
      <c r="V99" s="574"/>
      <c r="W99" s="574"/>
      <c r="X99" s="574"/>
      <c r="Y99" s="574"/>
      <c r="Z99" s="574"/>
      <c r="AA99" s="574"/>
      <c r="AB99" s="574"/>
      <c r="AC99" s="574"/>
      <c r="AD99" s="574"/>
      <c r="AE99" s="574"/>
      <c r="AF99" s="574"/>
      <c r="AG99" s="574"/>
      <c r="AH99" s="574"/>
      <c r="AI99" s="574"/>
      <c r="AJ99" s="574"/>
      <c r="AK99" s="574"/>
      <c r="AL99" s="574"/>
      <c r="AM99" s="574"/>
      <c r="AN99" s="574"/>
      <c r="AO99" s="574"/>
      <c r="AP99" s="574"/>
      <c r="AQ99" s="574"/>
      <c r="AR99" s="574"/>
      <c r="AS99" s="574"/>
      <c r="AT99" s="574"/>
      <c r="AU99" s="574"/>
      <c r="AV99" s="574"/>
      <c r="AW99" s="574"/>
      <c r="AX99" s="574"/>
      <c r="AY99" s="574"/>
      <c r="AZ99" s="574"/>
    </row>
    <row r="100" spans="4:52" ht="20.100000000000001" customHeight="1">
      <c r="D100" s="574"/>
      <c r="E100" s="574"/>
      <c r="F100" s="574"/>
      <c r="G100" s="574"/>
      <c r="H100" s="574"/>
      <c r="I100" s="574"/>
      <c r="J100" s="574"/>
      <c r="K100" s="574"/>
      <c r="L100" s="574"/>
      <c r="M100" s="574"/>
      <c r="N100" s="574"/>
      <c r="O100" s="574"/>
      <c r="P100" s="574"/>
      <c r="Q100" s="574"/>
      <c r="R100" s="574"/>
      <c r="S100" s="574"/>
      <c r="T100" s="574"/>
      <c r="U100" s="574"/>
      <c r="V100" s="574"/>
      <c r="W100" s="574"/>
      <c r="X100" s="574"/>
      <c r="Y100" s="574"/>
      <c r="Z100" s="574"/>
      <c r="AA100" s="574"/>
      <c r="AB100" s="574"/>
      <c r="AC100" s="574"/>
      <c r="AD100" s="574"/>
      <c r="AE100" s="574"/>
      <c r="AF100" s="574"/>
      <c r="AG100" s="574"/>
      <c r="AH100" s="574"/>
      <c r="AI100" s="574"/>
      <c r="AJ100" s="574"/>
      <c r="AK100" s="574"/>
      <c r="AL100" s="574"/>
      <c r="AM100" s="574"/>
      <c r="AN100" s="574"/>
      <c r="AO100" s="574"/>
      <c r="AP100" s="574"/>
      <c r="AQ100" s="574"/>
      <c r="AR100" s="574"/>
      <c r="AS100" s="574"/>
      <c r="AT100" s="574"/>
      <c r="AU100" s="574"/>
      <c r="AV100" s="574"/>
      <c r="AW100" s="574"/>
      <c r="AX100" s="574"/>
      <c r="AY100" s="574"/>
      <c r="AZ100" s="574"/>
    </row>
    <row r="101" spans="4:52" ht="20.100000000000001" customHeight="1">
      <c r="D101" s="574"/>
      <c r="E101" s="574"/>
      <c r="F101" s="574"/>
      <c r="G101" s="574"/>
      <c r="H101" s="574"/>
      <c r="I101" s="574"/>
      <c r="J101" s="574"/>
      <c r="K101" s="574"/>
      <c r="L101" s="574"/>
      <c r="M101" s="574"/>
      <c r="N101" s="574"/>
      <c r="O101" s="574"/>
      <c r="P101" s="574"/>
      <c r="Q101" s="574"/>
      <c r="R101" s="574"/>
      <c r="S101" s="574"/>
      <c r="T101" s="574"/>
      <c r="U101" s="574"/>
      <c r="V101" s="574"/>
      <c r="W101" s="574"/>
      <c r="X101" s="574"/>
      <c r="Y101" s="574"/>
      <c r="Z101" s="574"/>
      <c r="AA101" s="574"/>
      <c r="AB101" s="574"/>
      <c r="AC101" s="574"/>
      <c r="AD101" s="574"/>
      <c r="AE101" s="574"/>
      <c r="AF101" s="574"/>
      <c r="AG101" s="574"/>
      <c r="AH101" s="574"/>
      <c r="AI101" s="574"/>
      <c r="AJ101" s="574"/>
      <c r="AK101" s="574"/>
      <c r="AL101" s="574"/>
      <c r="AM101" s="574"/>
      <c r="AN101" s="574"/>
      <c r="AO101" s="574"/>
      <c r="AP101" s="574"/>
      <c r="AQ101" s="574"/>
      <c r="AR101" s="574"/>
      <c r="AS101" s="574"/>
      <c r="AT101" s="574"/>
      <c r="AU101" s="574"/>
      <c r="AV101" s="574"/>
      <c r="AW101" s="574"/>
      <c r="AX101" s="574"/>
      <c r="AY101" s="574"/>
      <c r="AZ101" s="574"/>
    </row>
    <row r="102" spans="4:52" ht="20.100000000000001" customHeight="1">
      <c r="D102" s="574"/>
      <c r="E102" s="574"/>
      <c r="F102" s="574"/>
      <c r="G102" s="574"/>
      <c r="H102" s="574"/>
      <c r="I102" s="574"/>
      <c r="J102" s="574"/>
      <c r="K102" s="574"/>
      <c r="L102" s="574"/>
      <c r="M102" s="574"/>
      <c r="N102" s="574"/>
      <c r="O102" s="574"/>
      <c r="P102" s="574"/>
      <c r="Q102" s="574"/>
      <c r="R102" s="574"/>
      <c r="S102" s="574"/>
      <c r="T102" s="574"/>
      <c r="U102" s="574"/>
      <c r="V102" s="574"/>
      <c r="W102" s="574"/>
      <c r="X102" s="574"/>
      <c r="Y102" s="574"/>
      <c r="Z102" s="574"/>
      <c r="AA102" s="574"/>
      <c r="AB102" s="574"/>
      <c r="AC102" s="574"/>
      <c r="AD102" s="574"/>
      <c r="AE102" s="574"/>
      <c r="AF102" s="574"/>
      <c r="AG102" s="574"/>
      <c r="AH102" s="574"/>
      <c r="AI102" s="574"/>
      <c r="AJ102" s="574"/>
      <c r="AK102" s="574"/>
      <c r="AL102" s="574"/>
      <c r="AM102" s="574"/>
      <c r="AN102" s="574"/>
      <c r="AO102" s="574"/>
      <c r="AP102" s="574"/>
      <c r="AQ102" s="574"/>
      <c r="AR102" s="574"/>
      <c r="AS102" s="574"/>
      <c r="AT102" s="574"/>
      <c r="AU102" s="574"/>
      <c r="AV102" s="574"/>
      <c r="AW102" s="574"/>
      <c r="AX102" s="574"/>
      <c r="AY102" s="574"/>
      <c r="AZ102" s="574"/>
    </row>
    <row r="103" spans="4:52" ht="20.100000000000001" customHeight="1">
      <c r="D103" s="574"/>
      <c r="E103" s="574"/>
      <c r="F103" s="574"/>
      <c r="G103" s="574"/>
      <c r="H103" s="574"/>
      <c r="I103" s="574"/>
      <c r="J103" s="574"/>
      <c r="K103" s="574"/>
      <c r="L103" s="574"/>
      <c r="M103" s="574"/>
      <c r="N103" s="574"/>
      <c r="O103" s="574"/>
      <c r="P103" s="574"/>
      <c r="Q103" s="574"/>
      <c r="R103" s="574"/>
      <c r="S103" s="574"/>
      <c r="T103" s="574"/>
      <c r="U103" s="574"/>
      <c r="V103" s="574"/>
      <c r="W103" s="574"/>
      <c r="X103" s="574"/>
      <c r="Y103" s="574"/>
      <c r="Z103" s="574"/>
      <c r="AA103" s="574"/>
      <c r="AB103" s="574"/>
      <c r="AC103" s="574"/>
      <c r="AD103" s="574"/>
      <c r="AE103" s="574"/>
      <c r="AF103" s="574"/>
      <c r="AG103" s="574"/>
      <c r="AH103" s="574"/>
      <c r="AI103" s="574"/>
      <c r="AJ103" s="574"/>
      <c r="AK103" s="574"/>
      <c r="AL103" s="574"/>
      <c r="AM103" s="574"/>
      <c r="AN103" s="574"/>
      <c r="AO103" s="574"/>
      <c r="AP103" s="574"/>
      <c r="AQ103" s="574"/>
      <c r="AR103" s="574"/>
      <c r="AS103" s="574"/>
      <c r="AT103" s="574"/>
      <c r="AU103" s="574"/>
      <c r="AV103" s="574"/>
      <c r="AW103" s="574"/>
      <c r="AX103" s="574"/>
      <c r="AY103" s="574"/>
      <c r="AZ103" s="574"/>
    </row>
    <row r="104" spans="4:52" ht="20.100000000000001" customHeight="1">
      <c r="D104" s="574"/>
      <c r="E104" s="574"/>
      <c r="F104" s="574"/>
      <c r="G104" s="574"/>
      <c r="H104" s="574"/>
      <c r="I104" s="574"/>
      <c r="J104" s="574"/>
      <c r="K104" s="574"/>
      <c r="L104" s="574"/>
      <c r="M104" s="574"/>
      <c r="N104" s="574"/>
      <c r="O104" s="574"/>
      <c r="P104" s="574"/>
      <c r="Q104" s="574"/>
      <c r="R104" s="574"/>
      <c r="S104" s="574"/>
      <c r="T104" s="574"/>
      <c r="U104" s="574"/>
      <c r="V104" s="574"/>
      <c r="W104" s="574"/>
      <c r="X104" s="574"/>
      <c r="Y104" s="574"/>
      <c r="Z104" s="574"/>
      <c r="AA104" s="574"/>
      <c r="AB104" s="574"/>
      <c r="AC104" s="574"/>
      <c r="AD104" s="574"/>
      <c r="AE104" s="574"/>
      <c r="AF104" s="574"/>
      <c r="AG104" s="574"/>
      <c r="AH104" s="574"/>
      <c r="AI104" s="574"/>
      <c r="AJ104" s="574"/>
      <c r="AK104" s="574"/>
      <c r="AL104" s="574"/>
      <c r="AM104" s="574"/>
      <c r="AN104" s="574"/>
      <c r="AO104" s="574"/>
      <c r="AP104" s="574"/>
      <c r="AQ104" s="574"/>
      <c r="AR104" s="574"/>
      <c r="AS104" s="574"/>
      <c r="AT104" s="574"/>
      <c r="AU104" s="574"/>
      <c r="AV104" s="574"/>
      <c r="AW104" s="574"/>
      <c r="AX104" s="574"/>
      <c r="AY104" s="574"/>
      <c r="AZ104" s="574"/>
    </row>
    <row r="105" spans="4:52" ht="20.100000000000001" customHeight="1">
      <c r="D105" s="574"/>
      <c r="E105" s="574"/>
      <c r="F105" s="574"/>
      <c r="G105" s="574"/>
      <c r="H105" s="574"/>
      <c r="I105" s="574"/>
      <c r="J105" s="574"/>
      <c r="K105" s="574"/>
      <c r="L105" s="574"/>
      <c r="M105" s="574"/>
      <c r="N105" s="574"/>
      <c r="O105" s="574"/>
      <c r="P105" s="574"/>
      <c r="Q105" s="574"/>
      <c r="R105" s="574"/>
      <c r="S105" s="574"/>
      <c r="T105" s="574"/>
      <c r="U105" s="574"/>
      <c r="V105" s="574"/>
      <c r="W105" s="574"/>
      <c r="X105" s="574"/>
      <c r="Y105" s="574"/>
      <c r="Z105" s="574"/>
      <c r="AA105" s="574"/>
      <c r="AB105" s="574"/>
      <c r="AC105" s="574"/>
      <c r="AD105" s="574"/>
      <c r="AE105" s="574"/>
      <c r="AF105" s="574"/>
      <c r="AG105" s="574"/>
      <c r="AH105" s="574"/>
      <c r="AI105" s="574"/>
      <c r="AJ105" s="574"/>
      <c r="AK105" s="574"/>
      <c r="AL105" s="574"/>
      <c r="AM105" s="574"/>
      <c r="AN105" s="574"/>
      <c r="AO105" s="574"/>
      <c r="AP105" s="574"/>
      <c r="AQ105" s="574"/>
      <c r="AR105" s="574"/>
      <c r="AS105" s="574"/>
      <c r="AT105" s="574"/>
      <c r="AU105" s="574"/>
      <c r="AV105" s="574"/>
      <c r="AW105" s="574"/>
      <c r="AX105" s="574"/>
      <c r="AY105" s="574"/>
      <c r="AZ105" s="574"/>
    </row>
    <row r="106" spans="4:52" ht="20.100000000000001" customHeight="1">
      <c r="D106" s="574"/>
      <c r="E106" s="574"/>
      <c r="F106" s="574"/>
      <c r="G106" s="574"/>
      <c r="H106" s="574"/>
      <c r="I106" s="574"/>
      <c r="J106" s="574"/>
      <c r="K106" s="574"/>
      <c r="L106" s="574"/>
      <c r="M106" s="574"/>
      <c r="N106" s="574"/>
      <c r="O106" s="574"/>
      <c r="P106" s="574"/>
      <c r="Q106" s="574"/>
      <c r="R106" s="574"/>
      <c r="S106" s="574"/>
      <c r="T106" s="574"/>
      <c r="U106" s="574"/>
      <c r="V106" s="574"/>
      <c r="W106" s="574"/>
      <c r="X106" s="574"/>
      <c r="Y106" s="574"/>
      <c r="Z106" s="574"/>
      <c r="AA106" s="574"/>
      <c r="AB106" s="574"/>
      <c r="AC106" s="574"/>
      <c r="AD106" s="574"/>
      <c r="AE106" s="574"/>
      <c r="AF106" s="574"/>
      <c r="AG106" s="574"/>
      <c r="AH106" s="574"/>
      <c r="AI106" s="574"/>
      <c r="AJ106" s="574"/>
      <c r="AK106" s="574"/>
      <c r="AL106" s="574"/>
      <c r="AM106" s="574"/>
      <c r="AN106" s="574"/>
      <c r="AO106" s="574"/>
      <c r="AP106" s="574"/>
      <c r="AQ106" s="574"/>
      <c r="AR106" s="574"/>
      <c r="AS106" s="574"/>
      <c r="AT106" s="574"/>
      <c r="AU106" s="574"/>
      <c r="AV106" s="574"/>
      <c r="AW106" s="574"/>
      <c r="AX106" s="574"/>
      <c r="AY106" s="574"/>
      <c r="AZ106" s="574"/>
    </row>
    <row r="107" spans="4:52" ht="20.100000000000001" customHeight="1">
      <c r="D107" s="574"/>
      <c r="E107" s="574"/>
      <c r="F107" s="574"/>
      <c r="G107" s="574"/>
      <c r="H107" s="574"/>
      <c r="I107" s="574"/>
      <c r="J107" s="574"/>
      <c r="K107" s="574"/>
      <c r="L107" s="574"/>
      <c r="M107" s="574"/>
      <c r="N107" s="574"/>
      <c r="O107" s="574"/>
      <c r="P107" s="574"/>
      <c r="Q107" s="574"/>
      <c r="R107" s="574"/>
      <c r="S107" s="574"/>
      <c r="T107" s="574"/>
      <c r="U107" s="574"/>
      <c r="V107" s="574"/>
      <c r="W107" s="574"/>
      <c r="X107" s="574"/>
      <c r="Y107" s="574"/>
      <c r="Z107" s="574"/>
      <c r="AA107" s="574"/>
      <c r="AB107" s="574"/>
      <c r="AC107" s="574"/>
      <c r="AD107" s="574"/>
      <c r="AE107" s="574"/>
      <c r="AF107" s="574"/>
      <c r="AG107" s="574"/>
      <c r="AH107" s="574"/>
      <c r="AI107" s="574"/>
      <c r="AJ107" s="574"/>
      <c r="AK107" s="574"/>
      <c r="AL107" s="574"/>
      <c r="AM107" s="574"/>
      <c r="AN107" s="574"/>
      <c r="AO107" s="574"/>
      <c r="AP107" s="574"/>
      <c r="AQ107" s="574"/>
      <c r="AR107" s="574"/>
      <c r="AS107" s="574"/>
      <c r="AT107" s="574"/>
      <c r="AU107" s="574"/>
      <c r="AV107" s="574"/>
      <c r="AW107" s="574"/>
      <c r="AX107" s="574"/>
      <c r="AY107" s="574"/>
      <c r="AZ107" s="574"/>
    </row>
    <row r="108" spans="4:52" ht="20.100000000000001" customHeight="1">
      <c r="D108" s="574"/>
      <c r="E108" s="574"/>
      <c r="F108" s="574"/>
      <c r="G108" s="574"/>
      <c r="H108" s="574"/>
      <c r="I108" s="574"/>
      <c r="J108" s="574"/>
      <c r="K108" s="574"/>
      <c r="L108" s="574"/>
      <c r="M108" s="574"/>
      <c r="N108" s="574"/>
      <c r="O108" s="574"/>
      <c r="P108" s="574"/>
      <c r="Q108" s="574"/>
      <c r="R108" s="574"/>
      <c r="S108" s="574"/>
      <c r="T108" s="574"/>
      <c r="U108" s="574"/>
      <c r="V108" s="574"/>
      <c r="W108" s="574"/>
      <c r="X108" s="574"/>
      <c r="Y108" s="574"/>
      <c r="Z108" s="574"/>
      <c r="AA108" s="574"/>
      <c r="AB108" s="574"/>
      <c r="AC108" s="574"/>
      <c r="AD108" s="574"/>
      <c r="AE108" s="574"/>
      <c r="AF108" s="574"/>
      <c r="AG108" s="574"/>
      <c r="AH108" s="574"/>
      <c r="AI108" s="574"/>
      <c r="AJ108" s="574"/>
      <c r="AK108" s="574"/>
      <c r="AL108" s="574"/>
      <c r="AM108" s="574"/>
      <c r="AN108" s="574"/>
      <c r="AO108" s="574"/>
      <c r="AP108" s="574"/>
      <c r="AQ108" s="574"/>
      <c r="AR108" s="574"/>
      <c r="AS108" s="574"/>
      <c r="AT108" s="574"/>
      <c r="AU108" s="574"/>
      <c r="AV108" s="574"/>
      <c r="AW108" s="574"/>
      <c r="AX108" s="574"/>
      <c r="AY108" s="574"/>
      <c r="AZ108" s="574"/>
    </row>
    <row r="109" spans="4:52" ht="20.100000000000001" customHeight="1">
      <c r="D109" s="574"/>
      <c r="E109" s="574"/>
      <c r="F109" s="574"/>
      <c r="G109" s="574"/>
      <c r="H109" s="574"/>
      <c r="I109" s="574"/>
      <c r="J109" s="574"/>
      <c r="K109" s="574"/>
      <c r="L109" s="574"/>
      <c r="M109" s="574"/>
      <c r="N109" s="574"/>
      <c r="O109" s="574"/>
      <c r="P109" s="574"/>
      <c r="Q109" s="574"/>
      <c r="R109" s="574"/>
      <c r="S109" s="574"/>
      <c r="T109" s="574"/>
      <c r="U109" s="574"/>
      <c r="V109" s="574"/>
      <c r="W109" s="574"/>
      <c r="X109" s="574"/>
      <c r="Y109" s="574"/>
      <c r="Z109" s="574"/>
      <c r="AA109" s="574"/>
      <c r="AB109" s="574"/>
      <c r="AC109" s="574"/>
      <c r="AD109" s="574"/>
      <c r="AE109" s="574"/>
      <c r="AF109" s="574"/>
      <c r="AG109" s="574"/>
      <c r="AH109" s="574"/>
      <c r="AI109" s="574"/>
      <c r="AJ109" s="574"/>
      <c r="AK109" s="574"/>
      <c r="AL109" s="574"/>
      <c r="AM109" s="574"/>
      <c r="AN109" s="574"/>
      <c r="AO109" s="574"/>
      <c r="AP109" s="574"/>
      <c r="AQ109" s="574"/>
      <c r="AR109" s="574"/>
      <c r="AS109" s="574"/>
      <c r="AT109" s="574"/>
      <c r="AU109" s="574"/>
      <c r="AV109" s="574"/>
      <c r="AW109" s="574"/>
      <c r="AX109" s="574"/>
      <c r="AY109" s="574"/>
      <c r="AZ109" s="574"/>
    </row>
    <row r="110" spans="4:52" ht="20.100000000000001" customHeight="1">
      <c r="D110" s="574"/>
      <c r="E110" s="574"/>
      <c r="F110" s="574"/>
      <c r="G110" s="574"/>
      <c r="H110" s="574"/>
      <c r="I110" s="574"/>
      <c r="J110" s="574"/>
      <c r="K110" s="574"/>
      <c r="L110" s="574"/>
      <c r="M110" s="574"/>
      <c r="N110" s="574"/>
      <c r="O110" s="574"/>
      <c r="P110" s="574"/>
      <c r="Q110" s="574"/>
      <c r="R110" s="574"/>
      <c r="S110" s="574"/>
      <c r="T110" s="574"/>
      <c r="U110" s="574"/>
      <c r="V110" s="574"/>
      <c r="W110" s="574"/>
      <c r="X110" s="574"/>
      <c r="Y110" s="574"/>
      <c r="Z110" s="574"/>
      <c r="AA110" s="574"/>
      <c r="AB110" s="574"/>
      <c r="AC110" s="574"/>
      <c r="AD110" s="574"/>
      <c r="AE110" s="574"/>
      <c r="AF110" s="574"/>
      <c r="AG110" s="574"/>
      <c r="AH110" s="574"/>
      <c r="AI110" s="574"/>
      <c r="AJ110" s="574"/>
      <c r="AK110" s="574"/>
      <c r="AL110" s="574"/>
      <c r="AM110" s="574"/>
      <c r="AN110" s="574"/>
      <c r="AO110" s="574"/>
      <c r="AP110" s="574"/>
      <c r="AQ110" s="574"/>
      <c r="AR110" s="574"/>
      <c r="AS110" s="574"/>
      <c r="AT110" s="574"/>
      <c r="AU110" s="574"/>
      <c r="AV110" s="574"/>
      <c r="AW110" s="574"/>
      <c r="AX110" s="574"/>
      <c r="AY110" s="574"/>
      <c r="AZ110" s="574"/>
    </row>
    <row r="111" spans="4:52" ht="20.100000000000001" customHeight="1">
      <c r="D111" s="574"/>
      <c r="E111" s="574"/>
      <c r="F111" s="574"/>
      <c r="G111" s="574"/>
      <c r="H111" s="574"/>
      <c r="I111" s="574"/>
      <c r="J111" s="574"/>
      <c r="K111" s="574"/>
      <c r="L111" s="574"/>
      <c r="M111" s="574"/>
      <c r="N111" s="574"/>
      <c r="O111" s="574"/>
      <c r="P111" s="574"/>
      <c r="Q111" s="574"/>
      <c r="R111" s="574"/>
      <c r="S111" s="574"/>
      <c r="T111" s="574"/>
      <c r="U111" s="574"/>
      <c r="V111" s="574"/>
      <c r="W111" s="574"/>
      <c r="X111" s="574"/>
      <c r="Y111" s="574"/>
      <c r="Z111" s="574"/>
      <c r="AA111" s="574"/>
      <c r="AB111" s="574"/>
      <c r="AC111" s="574"/>
      <c r="AD111" s="574"/>
      <c r="AE111" s="574"/>
      <c r="AF111" s="574"/>
      <c r="AG111" s="574"/>
      <c r="AH111" s="574"/>
      <c r="AI111" s="574"/>
      <c r="AJ111" s="574"/>
      <c r="AK111" s="574"/>
      <c r="AL111" s="574"/>
      <c r="AM111" s="574"/>
      <c r="AN111" s="574"/>
      <c r="AO111" s="574"/>
      <c r="AP111" s="574"/>
      <c r="AQ111" s="574"/>
      <c r="AR111" s="574"/>
      <c r="AS111" s="574"/>
      <c r="AT111" s="574"/>
      <c r="AU111" s="574"/>
      <c r="AV111" s="574"/>
      <c r="AW111" s="574"/>
      <c r="AX111" s="574"/>
      <c r="AY111" s="574"/>
      <c r="AZ111" s="574"/>
    </row>
    <row r="112" spans="4:52" ht="20.100000000000001" customHeight="1">
      <c r="D112" s="574"/>
      <c r="E112" s="574"/>
      <c r="F112" s="574"/>
      <c r="G112" s="574"/>
      <c r="H112" s="574"/>
      <c r="I112" s="574"/>
      <c r="J112" s="574"/>
      <c r="K112" s="574"/>
      <c r="L112" s="574"/>
      <c r="M112" s="574"/>
      <c r="N112" s="574"/>
      <c r="O112" s="574"/>
      <c r="P112" s="574"/>
      <c r="Q112" s="574"/>
      <c r="R112" s="574"/>
      <c r="S112" s="574"/>
      <c r="T112" s="574"/>
      <c r="U112" s="574"/>
      <c r="V112" s="574"/>
      <c r="W112" s="574"/>
      <c r="X112" s="574"/>
      <c r="Y112" s="574"/>
      <c r="Z112" s="574"/>
      <c r="AA112" s="574"/>
      <c r="AB112" s="574"/>
      <c r="AC112" s="574"/>
      <c r="AD112" s="574"/>
      <c r="AE112" s="574"/>
      <c r="AF112" s="574"/>
      <c r="AG112" s="574"/>
      <c r="AH112" s="574"/>
      <c r="AI112" s="574"/>
      <c r="AJ112" s="574"/>
      <c r="AK112" s="574"/>
      <c r="AL112" s="574"/>
      <c r="AM112" s="574"/>
      <c r="AN112" s="574"/>
      <c r="AO112" s="574"/>
      <c r="AP112" s="574"/>
      <c r="AQ112" s="574"/>
      <c r="AR112" s="574"/>
      <c r="AS112" s="574"/>
      <c r="AT112" s="574"/>
      <c r="AU112" s="574"/>
      <c r="AV112" s="574"/>
      <c r="AW112" s="574"/>
      <c r="AX112" s="574"/>
      <c r="AY112" s="574"/>
      <c r="AZ112" s="574"/>
    </row>
    <row r="113" spans="4:52" ht="20.100000000000001" customHeight="1">
      <c r="D113" s="574"/>
      <c r="E113" s="574"/>
      <c r="F113" s="574"/>
      <c r="G113" s="574"/>
      <c r="H113" s="574"/>
      <c r="I113" s="574"/>
      <c r="J113" s="574"/>
      <c r="K113" s="574"/>
      <c r="L113" s="574"/>
      <c r="M113" s="574"/>
      <c r="N113" s="574"/>
      <c r="O113" s="574"/>
      <c r="P113" s="574"/>
      <c r="Q113" s="574"/>
      <c r="R113" s="574"/>
      <c r="S113" s="574"/>
      <c r="T113" s="574"/>
      <c r="U113" s="574"/>
      <c r="V113" s="574"/>
      <c r="W113" s="574"/>
      <c r="X113" s="574"/>
      <c r="Y113" s="574"/>
      <c r="Z113" s="574"/>
      <c r="AA113" s="574"/>
      <c r="AB113" s="574"/>
      <c r="AC113" s="574"/>
      <c r="AD113" s="574"/>
      <c r="AE113" s="574"/>
      <c r="AF113" s="574"/>
      <c r="AG113" s="574"/>
      <c r="AH113" s="574"/>
      <c r="AI113" s="574"/>
      <c r="AJ113" s="574"/>
      <c r="AK113" s="574"/>
      <c r="AL113" s="574"/>
      <c r="AM113" s="574"/>
      <c r="AN113" s="574"/>
      <c r="AO113" s="574"/>
      <c r="AP113" s="574"/>
      <c r="AQ113" s="574"/>
      <c r="AR113" s="574"/>
      <c r="AS113" s="574"/>
      <c r="AT113" s="574"/>
      <c r="AU113" s="574"/>
      <c r="AV113" s="574"/>
      <c r="AW113" s="574"/>
      <c r="AX113" s="574"/>
      <c r="AY113" s="574"/>
      <c r="AZ113" s="574"/>
    </row>
    <row r="114" spans="4:52" ht="20.100000000000001" customHeight="1">
      <c r="D114" s="574"/>
      <c r="E114" s="574"/>
      <c r="F114" s="574"/>
      <c r="G114" s="574"/>
      <c r="H114" s="574"/>
      <c r="I114" s="574"/>
      <c r="J114" s="574"/>
      <c r="K114" s="574"/>
      <c r="L114" s="574"/>
      <c r="M114" s="574"/>
      <c r="N114" s="574"/>
      <c r="O114" s="574"/>
      <c r="P114" s="574"/>
      <c r="Q114" s="574"/>
      <c r="R114" s="574"/>
      <c r="S114" s="574"/>
      <c r="T114" s="574"/>
      <c r="U114" s="574"/>
      <c r="V114" s="574"/>
      <c r="W114" s="574"/>
      <c r="X114" s="574"/>
      <c r="Y114" s="574"/>
      <c r="Z114" s="574"/>
      <c r="AA114" s="574"/>
      <c r="AB114" s="574"/>
      <c r="AC114" s="574"/>
      <c r="AD114" s="574"/>
      <c r="AE114" s="574"/>
      <c r="AF114" s="574"/>
      <c r="AG114" s="574"/>
      <c r="AH114" s="574"/>
      <c r="AI114" s="574"/>
      <c r="AJ114" s="574"/>
      <c r="AK114" s="574"/>
      <c r="AL114" s="574"/>
      <c r="AM114" s="574"/>
      <c r="AN114" s="574"/>
      <c r="AO114" s="574"/>
      <c r="AP114" s="574"/>
      <c r="AQ114" s="574"/>
      <c r="AR114" s="574"/>
      <c r="AS114" s="574"/>
      <c r="AT114" s="574"/>
      <c r="AU114" s="574"/>
      <c r="AV114" s="574"/>
      <c r="AW114" s="574"/>
      <c r="AX114" s="574"/>
      <c r="AY114" s="574"/>
      <c r="AZ114" s="574"/>
    </row>
    <row r="115" spans="4:52" ht="20.100000000000001" customHeight="1">
      <c r="D115" s="574"/>
      <c r="E115" s="574"/>
      <c r="F115" s="574"/>
      <c r="G115" s="574"/>
      <c r="H115" s="574"/>
      <c r="I115" s="574"/>
      <c r="J115" s="574"/>
      <c r="K115" s="574"/>
      <c r="L115" s="574"/>
      <c r="M115" s="574"/>
      <c r="N115" s="574"/>
      <c r="O115" s="574"/>
      <c r="P115" s="574"/>
      <c r="Q115" s="574"/>
      <c r="R115" s="574"/>
      <c r="S115" s="574"/>
      <c r="T115" s="574"/>
      <c r="U115" s="574"/>
      <c r="V115" s="574"/>
      <c r="W115" s="574"/>
      <c r="X115" s="574"/>
      <c r="Y115" s="574"/>
      <c r="Z115" s="574"/>
      <c r="AA115" s="574"/>
      <c r="AB115" s="574"/>
      <c r="AC115" s="574"/>
      <c r="AD115" s="574"/>
      <c r="AE115" s="574"/>
      <c r="AF115" s="574"/>
      <c r="AG115" s="574"/>
      <c r="AH115" s="574"/>
      <c r="AI115" s="574"/>
      <c r="AJ115" s="574"/>
      <c r="AK115" s="574"/>
      <c r="AL115" s="574"/>
      <c r="AM115" s="574"/>
      <c r="AN115" s="574"/>
      <c r="AO115" s="574"/>
      <c r="AP115" s="574"/>
      <c r="AQ115" s="574"/>
      <c r="AR115" s="574"/>
      <c r="AS115" s="574"/>
      <c r="AT115" s="574"/>
      <c r="AU115" s="574"/>
      <c r="AV115" s="574"/>
      <c r="AW115" s="574"/>
      <c r="AX115" s="574"/>
      <c r="AY115" s="574"/>
      <c r="AZ115" s="574"/>
    </row>
    <row r="116" spans="4:52" ht="20.100000000000001" customHeight="1">
      <c r="D116" s="574"/>
      <c r="E116" s="574"/>
      <c r="F116" s="574"/>
      <c r="G116" s="574"/>
      <c r="H116" s="574"/>
      <c r="I116" s="574"/>
      <c r="J116" s="574"/>
      <c r="K116" s="574"/>
      <c r="L116" s="574"/>
      <c r="M116" s="574"/>
      <c r="N116" s="574"/>
      <c r="O116" s="574"/>
      <c r="P116" s="574"/>
      <c r="Q116" s="574"/>
      <c r="R116" s="574"/>
      <c r="S116" s="574"/>
      <c r="T116" s="574"/>
      <c r="U116" s="574"/>
      <c r="V116" s="574"/>
      <c r="W116" s="574"/>
      <c r="X116" s="574"/>
      <c r="Y116" s="574"/>
      <c r="Z116" s="574"/>
      <c r="AA116" s="574"/>
      <c r="AB116" s="574"/>
      <c r="AC116" s="574"/>
      <c r="AD116" s="574"/>
      <c r="AE116" s="574"/>
      <c r="AF116" s="574"/>
      <c r="AG116" s="574"/>
      <c r="AH116" s="574"/>
      <c r="AI116" s="574"/>
      <c r="AJ116" s="574"/>
      <c r="AK116" s="574"/>
      <c r="AL116" s="574"/>
      <c r="AM116" s="574"/>
      <c r="AN116" s="574"/>
      <c r="AO116" s="574"/>
      <c r="AP116" s="574"/>
      <c r="AQ116" s="574"/>
      <c r="AR116" s="574"/>
      <c r="AS116" s="574"/>
      <c r="AT116" s="574"/>
      <c r="AU116" s="574"/>
      <c r="AV116" s="574"/>
      <c r="AW116" s="574"/>
      <c r="AX116" s="574"/>
      <c r="AY116" s="574"/>
      <c r="AZ116" s="574"/>
    </row>
    <row r="117" spans="4:52" ht="20.100000000000001" customHeight="1">
      <c r="D117" s="574"/>
      <c r="E117" s="574"/>
      <c r="F117" s="574"/>
      <c r="G117" s="574"/>
      <c r="H117" s="574"/>
      <c r="I117" s="574"/>
      <c r="J117" s="574"/>
      <c r="K117" s="574"/>
      <c r="L117" s="574"/>
      <c r="M117" s="574"/>
      <c r="N117" s="574"/>
      <c r="O117" s="574"/>
      <c r="P117" s="574"/>
      <c r="Q117" s="574"/>
      <c r="R117" s="574"/>
      <c r="S117" s="574"/>
      <c r="T117" s="574"/>
      <c r="U117" s="574"/>
      <c r="V117" s="574"/>
      <c r="W117" s="574"/>
      <c r="X117" s="574"/>
      <c r="Y117" s="574"/>
      <c r="Z117" s="574"/>
      <c r="AA117" s="574"/>
      <c r="AB117" s="574"/>
      <c r="AC117" s="574"/>
      <c r="AD117" s="574"/>
      <c r="AE117" s="574"/>
      <c r="AF117" s="574"/>
      <c r="AG117" s="574"/>
      <c r="AH117" s="574"/>
      <c r="AI117" s="574"/>
      <c r="AJ117" s="574"/>
      <c r="AK117" s="574"/>
      <c r="AL117" s="574"/>
      <c r="AM117" s="574"/>
      <c r="AN117" s="574"/>
      <c r="AO117" s="574"/>
      <c r="AP117" s="574"/>
      <c r="AQ117" s="574"/>
      <c r="AR117" s="574"/>
      <c r="AS117" s="574"/>
      <c r="AT117" s="574"/>
      <c r="AU117" s="574"/>
      <c r="AV117" s="574"/>
      <c r="AW117" s="574"/>
      <c r="AX117" s="574"/>
      <c r="AY117" s="574"/>
      <c r="AZ117" s="574"/>
    </row>
    <row r="118" spans="4:52" ht="20.100000000000001" customHeight="1">
      <c r="D118" s="574"/>
      <c r="E118" s="574"/>
      <c r="F118" s="574"/>
      <c r="G118" s="574"/>
      <c r="H118" s="574"/>
      <c r="I118" s="574"/>
      <c r="J118" s="574"/>
      <c r="K118" s="574"/>
      <c r="L118" s="574"/>
      <c r="M118" s="574"/>
      <c r="N118" s="574"/>
      <c r="O118" s="574"/>
      <c r="P118" s="574"/>
      <c r="Q118" s="574"/>
      <c r="R118" s="574"/>
      <c r="S118" s="574"/>
      <c r="T118" s="574"/>
      <c r="U118" s="574"/>
      <c r="V118" s="574"/>
      <c r="W118" s="574"/>
      <c r="X118" s="574"/>
      <c r="Y118" s="574"/>
      <c r="Z118" s="574"/>
      <c r="AA118" s="574"/>
      <c r="AB118" s="574"/>
      <c r="AC118" s="574"/>
      <c r="AD118" s="574"/>
      <c r="AE118" s="574"/>
      <c r="AF118" s="574"/>
      <c r="AG118" s="574"/>
      <c r="AH118" s="574"/>
      <c r="AI118" s="574"/>
      <c r="AJ118" s="574"/>
      <c r="AK118" s="574"/>
      <c r="AL118" s="574"/>
      <c r="AM118" s="574"/>
      <c r="AN118" s="574"/>
      <c r="AO118" s="574"/>
      <c r="AP118" s="574"/>
      <c r="AQ118" s="574"/>
      <c r="AR118" s="574"/>
      <c r="AS118" s="574"/>
      <c r="AT118" s="574"/>
      <c r="AU118" s="574"/>
      <c r="AV118" s="574"/>
      <c r="AW118" s="574"/>
      <c r="AX118" s="574"/>
      <c r="AY118" s="574"/>
      <c r="AZ118" s="574"/>
    </row>
  </sheetData>
  <mergeCells count="5">
    <mergeCell ref="J34:M34"/>
    <mergeCell ref="N34:O34"/>
    <mergeCell ref="J35:K35"/>
    <mergeCell ref="L35:M35"/>
    <mergeCell ref="N35:O35"/>
  </mergeCells>
  <phoneticPr fontId="3"/>
  <printOptions gridLines="1"/>
  <pageMargins left="0.39370078740157483" right="0" top="0.78740157480314965" bottom="0.39370078740157483" header="0.51181102362204722" footer="0.51181102362204722"/>
  <pageSetup paperSize="9" scale="79" orientation="landscape" r:id="rId1"/>
  <headerFooter alignWithMargins="0">
    <oddHeader>&amp;L&amp;10数　量　拾　出&amp;R&amp;10NO-&amp;P</oddHeader>
  </headerFooter>
  <rowBreaks count="1" manualBreakCount="1">
    <brk id="31" min="1" max="2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BK88"/>
  <sheetViews>
    <sheetView showZeros="0" view="pageBreakPreview" zoomScale="85" zoomScaleSheetLayoutView="85" workbookViewId="0">
      <pane xSplit="3" ySplit="4" topLeftCell="D5" activePane="bottomRight" state="frozen"/>
      <selection activeCell="B3" sqref="B3:B6"/>
      <selection pane="topRight" activeCell="B3" sqref="B3:B6"/>
      <selection pane="bottomLeft" activeCell="B3" sqref="B3:B6"/>
      <selection pane="bottomRight"/>
    </sheetView>
  </sheetViews>
  <sheetFormatPr defaultRowHeight="20.100000000000001" customHeight="1"/>
  <cols>
    <col min="1" max="1" width="3.25" style="572" bestFit="1" customWidth="1"/>
    <col min="2" max="2" width="4" style="572" customWidth="1"/>
    <col min="3" max="3" width="33.625" style="572" customWidth="1"/>
    <col min="4" max="27" width="4.5" style="572" customWidth="1"/>
    <col min="28" max="28" width="4.375" style="572" customWidth="1"/>
    <col min="29" max="52" width="4.5" style="572" customWidth="1"/>
    <col min="53" max="256" width="9" style="572"/>
    <col min="257" max="257" width="3.25" style="572" bestFit="1" customWidth="1"/>
    <col min="258" max="258" width="4" style="572" customWidth="1"/>
    <col min="259" max="259" width="33.625" style="572" customWidth="1"/>
    <col min="260" max="283" width="4.5" style="572" customWidth="1"/>
    <col min="284" max="284" width="4.375" style="572" customWidth="1"/>
    <col min="285" max="308" width="4.5" style="572" customWidth="1"/>
    <col min="309" max="512" width="9" style="572"/>
    <col min="513" max="513" width="3.25" style="572" bestFit="1" customWidth="1"/>
    <col min="514" max="514" width="4" style="572" customWidth="1"/>
    <col min="515" max="515" width="33.625" style="572" customWidth="1"/>
    <col min="516" max="539" width="4.5" style="572" customWidth="1"/>
    <col min="540" max="540" width="4.375" style="572" customWidth="1"/>
    <col min="541" max="564" width="4.5" style="572" customWidth="1"/>
    <col min="565" max="768" width="9" style="572"/>
    <col min="769" max="769" width="3.25" style="572" bestFit="1" customWidth="1"/>
    <col min="770" max="770" width="4" style="572" customWidth="1"/>
    <col min="771" max="771" width="33.625" style="572" customWidth="1"/>
    <col min="772" max="795" width="4.5" style="572" customWidth="1"/>
    <col min="796" max="796" width="4.375" style="572" customWidth="1"/>
    <col min="797" max="820" width="4.5" style="572" customWidth="1"/>
    <col min="821" max="1024" width="9" style="572"/>
    <col min="1025" max="1025" width="3.25" style="572" bestFit="1" customWidth="1"/>
    <col min="1026" max="1026" width="4" style="572" customWidth="1"/>
    <col min="1027" max="1027" width="33.625" style="572" customWidth="1"/>
    <col min="1028" max="1051" width="4.5" style="572" customWidth="1"/>
    <col min="1052" max="1052" width="4.375" style="572" customWidth="1"/>
    <col min="1053" max="1076" width="4.5" style="572" customWidth="1"/>
    <col min="1077" max="1280" width="9" style="572"/>
    <col min="1281" max="1281" width="3.25" style="572" bestFit="1" customWidth="1"/>
    <col min="1282" max="1282" width="4" style="572" customWidth="1"/>
    <col min="1283" max="1283" width="33.625" style="572" customWidth="1"/>
    <col min="1284" max="1307" width="4.5" style="572" customWidth="1"/>
    <col min="1308" max="1308" width="4.375" style="572" customWidth="1"/>
    <col min="1309" max="1332" width="4.5" style="572" customWidth="1"/>
    <col min="1333" max="1536" width="9" style="572"/>
    <col min="1537" max="1537" width="3.25" style="572" bestFit="1" customWidth="1"/>
    <col min="1538" max="1538" width="4" style="572" customWidth="1"/>
    <col min="1539" max="1539" width="33.625" style="572" customWidth="1"/>
    <col min="1540" max="1563" width="4.5" style="572" customWidth="1"/>
    <col min="1564" max="1564" width="4.375" style="572" customWidth="1"/>
    <col min="1565" max="1588" width="4.5" style="572" customWidth="1"/>
    <col min="1589" max="1792" width="9" style="572"/>
    <col min="1793" max="1793" width="3.25" style="572" bestFit="1" customWidth="1"/>
    <col min="1794" max="1794" width="4" style="572" customWidth="1"/>
    <col min="1795" max="1795" width="33.625" style="572" customWidth="1"/>
    <col min="1796" max="1819" width="4.5" style="572" customWidth="1"/>
    <col min="1820" max="1820" width="4.375" style="572" customWidth="1"/>
    <col min="1821" max="1844" width="4.5" style="572" customWidth="1"/>
    <col min="1845" max="2048" width="9" style="572"/>
    <col min="2049" max="2049" width="3.25" style="572" bestFit="1" customWidth="1"/>
    <col min="2050" max="2050" width="4" style="572" customWidth="1"/>
    <col min="2051" max="2051" width="33.625" style="572" customWidth="1"/>
    <col min="2052" max="2075" width="4.5" style="572" customWidth="1"/>
    <col min="2076" max="2076" width="4.375" style="572" customWidth="1"/>
    <col min="2077" max="2100" width="4.5" style="572" customWidth="1"/>
    <col min="2101" max="2304" width="9" style="572"/>
    <col min="2305" max="2305" width="3.25" style="572" bestFit="1" customWidth="1"/>
    <col min="2306" max="2306" width="4" style="572" customWidth="1"/>
    <col min="2307" max="2307" width="33.625" style="572" customWidth="1"/>
    <col min="2308" max="2331" width="4.5" style="572" customWidth="1"/>
    <col min="2332" max="2332" width="4.375" style="572" customWidth="1"/>
    <col min="2333" max="2356" width="4.5" style="572" customWidth="1"/>
    <col min="2357" max="2560" width="9" style="572"/>
    <col min="2561" max="2561" width="3.25" style="572" bestFit="1" customWidth="1"/>
    <col min="2562" max="2562" width="4" style="572" customWidth="1"/>
    <col min="2563" max="2563" width="33.625" style="572" customWidth="1"/>
    <col min="2564" max="2587" width="4.5" style="572" customWidth="1"/>
    <col min="2588" max="2588" width="4.375" style="572" customWidth="1"/>
    <col min="2589" max="2612" width="4.5" style="572" customWidth="1"/>
    <col min="2613" max="2816" width="9" style="572"/>
    <col min="2817" max="2817" width="3.25" style="572" bestFit="1" customWidth="1"/>
    <col min="2818" max="2818" width="4" style="572" customWidth="1"/>
    <col min="2819" max="2819" width="33.625" style="572" customWidth="1"/>
    <col min="2820" max="2843" width="4.5" style="572" customWidth="1"/>
    <col min="2844" max="2844" width="4.375" style="572" customWidth="1"/>
    <col min="2845" max="2868" width="4.5" style="572" customWidth="1"/>
    <col min="2869" max="3072" width="9" style="572"/>
    <col min="3073" max="3073" width="3.25" style="572" bestFit="1" customWidth="1"/>
    <col min="3074" max="3074" width="4" style="572" customWidth="1"/>
    <col min="3075" max="3075" width="33.625" style="572" customWidth="1"/>
    <col min="3076" max="3099" width="4.5" style="572" customWidth="1"/>
    <col min="3100" max="3100" width="4.375" style="572" customWidth="1"/>
    <col min="3101" max="3124" width="4.5" style="572" customWidth="1"/>
    <col min="3125" max="3328" width="9" style="572"/>
    <col min="3329" max="3329" width="3.25" style="572" bestFit="1" customWidth="1"/>
    <col min="3330" max="3330" width="4" style="572" customWidth="1"/>
    <col min="3331" max="3331" width="33.625" style="572" customWidth="1"/>
    <col min="3332" max="3355" width="4.5" style="572" customWidth="1"/>
    <col min="3356" max="3356" width="4.375" style="572" customWidth="1"/>
    <col min="3357" max="3380" width="4.5" style="572" customWidth="1"/>
    <col min="3381" max="3584" width="9" style="572"/>
    <col min="3585" max="3585" width="3.25" style="572" bestFit="1" customWidth="1"/>
    <col min="3586" max="3586" width="4" style="572" customWidth="1"/>
    <col min="3587" max="3587" width="33.625" style="572" customWidth="1"/>
    <col min="3588" max="3611" width="4.5" style="572" customWidth="1"/>
    <col min="3612" max="3612" width="4.375" style="572" customWidth="1"/>
    <col min="3613" max="3636" width="4.5" style="572" customWidth="1"/>
    <col min="3637" max="3840" width="9" style="572"/>
    <col min="3841" max="3841" width="3.25" style="572" bestFit="1" customWidth="1"/>
    <col min="3842" max="3842" width="4" style="572" customWidth="1"/>
    <col min="3843" max="3843" width="33.625" style="572" customWidth="1"/>
    <col min="3844" max="3867" width="4.5" style="572" customWidth="1"/>
    <col min="3868" max="3868" width="4.375" style="572" customWidth="1"/>
    <col min="3869" max="3892" width="4.5" style="572" customWidth="1"/>
    <col min="3893" max="4096" width="9" style="572"/>
    <col min="4097" max="4097" width="3.25" style="572" bestFit="1" customWidth="1"/>
    <col min="4098" max="4098" width="4" style="572" customWidth="1"/>
    <col min="4099" max="4099" width="33.625" style="572" customWidth="1"/>
    <col min="4100" max="4123" width="4.5" style="572" customWidth="1"/>
    <col min="4124" max="4124" width="4.375" style="572" customWidth="1"/>
    <col min="4125" max="4148" width="4.5" style="572" customWidth="1"/>
    <col min="4149" max="4352" width="9" style="572"/>
    <col min="4353" max="4353" width="3.25" style="572" bestFit="1" customWidth="1"/>
    <col min="4354" max="4354" width="4" style="572" customWidth="1"/>
    <col min="4355" max="4355" width="33.625" style="572" customWidth="1"/>
    <col min="4356" max="4379" width="4.5" style="572" customWidth="1"/>
    <col min="4380" max="4380" width="4.375" style="572" customWidth="1"/>
    <col min="4381" max="4404" width="4.5" style="572" customWidth="1"/>
    <col min="4405" max="4608" width="9" style="572"/>
    <col min="4609" max="4609" width="3.25" style="572" bestFit="1" customWidth="1"/>
    <col min="4610" max="4610" width="4" style="572" customWidth="1"/>
    <col min="4611" max="4611" width="33.625" style="572" customWidth="1"/>
    <col min="4612" max="4635" width="4.5" style="572" customWidth="1"/>
    <col min="4636" max="4636" width="4.375" style="572" customWidth="1"/>
    <col min="4637" max="4660" width="4.5" style="572" customWidth="1"/>
    <col min="4661" max="4864" width="9" style="572"/>
    <col min="4865" max="4865" width="3.25" style="572" bestFit="1" customWidth="1"/>
    <col min="4866" max="4866" width="4" style="572" customWidth="1"/>
    <col min="4867" max="4867" width="33.625" style="572" customWidth="1"/>
    <col min="4868" max="4891" width="4.5" style="572" customWidth="1"/>
    <col min="4892" max="4892" width="4.375" style="572" customWidth="1"/>
    <col min="4893" max="4916" width="4.5" style="572" customWidth="1"/>
    <col min="4917" max="5120" width="9" style="572"/>
    <col min="5121" max="5121" width="3.25" style="572" bestFit="1" customWidth="1"/>
    <col min="5122" max="5122" width="4" style="572" customWidth="1"/>
    <col min="5123" max="5123" width="33.625" style="572" customWidth="1"/>
    <col min="5124" max="5147" width="4.5" style="572" customWidth="1"/>
    <col min="5148" max="5148" width="4.375" style="572" customWidth="1"/>
    <col min="5149" max="5172" width="4.5" style="572" customWidth="1"/>
    <col min="5173" max="5376" width="9" style="572"/>
    <col min="5377" max="5377" width="3.25" style="572" bestFit="1" customWidth="1"/>
    <col min="5378" max="5378" width="4" style="572" customWidth="1"/>
    <col min="5379" max="5379" width="33.625" style="572" customWidth="1"/>
    <col min="5380" max="5403" width="4.5" style="572" customWidth="1"/>
    <col min="5404" max="5404" width="4.375" style="572" customWidth="1"/>
    <col min="5405" max="5428" width="4.5" style="572" customWidth="1"/>
    <col min="5429" max="5632" width="9" style="572"/>
    <col min="5633" max="5633" width="3.25" style="572" bestFit="1" customWidth="1"/>
    <col min="5634" max="5634" width="4" style="572" customWidth="1"/>
    <col min="5635" max="5635" width="33.625" style="572" customWidth="1"/>
    <col min="5636" max="5659" width="4.5" style="572" customWidth="1"/>
    <col min="5660" max="5660" width="4.375" style="572" customWidth="1"/>
    <col min="5661" max="5684" width="4.5" style="572" customWidth="1"/>
    <col min="5685" max="5888" width="9" style="572"/>
    <col min="5889" max="5889" width="3.25" style="572" bestFit="1" customWidth="1"/>
    <col min="5890" max="5890" width="4" style="572" customWidth="1"/>
    <col min="5891" max="5891" width="33.625" style="572" customWidth="1"/>
    <col min="5892" max="5915" width="4.5" style="572" customWidth="1"/>
    <col min="5916" max="5916" width="4.375" style="572" customWidth="1"/>
    <col min="5917" max="5940" width="4.5" style="572" customWidth="1"/>
    <col min="5941" max="6144" width="9" style="572"/>
    <col min="6145" max="6145" width="3.25" style="572" bestFit="1" customWidth="1"/>
    <col min="6146" max="6146" width="4" style="572" customWidth="1"/>
    <col min="6147" max="6147" width="33.625" style="572" customWidth="1"/>
    <col min="6148" max="6171" width="4.5" style="572" customWidth="1"/>
    <col min="6172" max="6172" width="4.375" style="572" customWidth="1"/>
    <col min="6173" max="6196" width="4.5" style="572" customWidth="1"/>
    <col min="6197" max="6400" width="9" style="572"/>
    <col min="6401" max="6401" width="3.25" style="572" bestFit="1" customWidth="1"/>
    <col min="6402" max="6402" width="4" style="572" customWidth="1"/>
    <col min="6403" max="6403" width="33.625" style="572" customWidth="1"/>
    <col min="6404" max="6427" width="4.5" style="572" customWidth="1"/>
    <col min="6428" max="6428" width="4.375" style="572" customWidth="1"/>
    <col min="6429" max="6452" width="4.5" style="572" customWidth="1"/>
    <col min="6453" max="6656" width="9" style="572"/>
    <col min="6657" max="6657" width="3.25" style="572" bestFit="1" customWidth="1"/>
    <col min="6658" max="6658" width="4" style="572" customWidth="1"/>
    <col min="6659" max="6659" width="33.625" style="572" customWidth="1"/>
    <col min="6660" max="6683" width="4.5" style="572" customWidth="1"/>
    <col min="6684" max="6684" width="4.375" style="572" customWidth="1"/>
    <col min="6685" max="6708" width="4.5" style="572" customWidth="1"/>
    <col min="6709" max="6912" width="9" style="572"/>
    <col min="6913" max="6913" width="3.25" style="572" bestFit="1" customWidth="1"/>
    <col min="6914" max="6914" width="4" style="572" customWidth="1"/>
    <col min="6915" max="6915" width="33.625" style="572" customWidth="1"/>
    <col min="6916" max="6939" width="4.5" style="572" customWidth="1"/>
    <col min="6940" max="6940" width="4.375" style="572" customWidth="1"/>
    <col min="6941" max="6964" width="4.5" style="572" customWidth="1"/>
    <col min="6965" max="7168" width="9" style="572"/>
    <col min="7169" max="7169" width="3.25" style="572" bestFit="1" customWidth="1"/>
    <col min="7170" max="7170" width="4" style="572" customWidth="1"/>
    <col min="7171" max="7171" width="33.625" style="572" customWidth="1"/>
    <col min="7172" max="7195" width="4.5" style="572" customWidth="1"/>
    <col min="7196" max="7196" width="4.375" style="572" customWidth="1"/>
    <col min="7197" max="7220" width="4.5" style="572" customWidth="1"/>
    <col min="7221" max="7424" width="9" style="572"/>
    <col min="7425" max="7425" width="3.25" style="572" bestFit="1" customWidth="1"/>
    <col min="7426" max="7426" width="4" style="572" customWidth="1"/>
    <col min="7427" max="7427" width="33.625" style="572" customWidth="1"/>
    <col min="7428" max="7451" width="4.5" style="572" customWidth="1"/>
    <col min="7452" max="7452" width="4.375" style="572" customWidth="1"/>
    <col min="7453" max="7476" width="4.5" style="572" customWidth="1"/>
    <col min="7477" max="7680" width="9" style="572"/>
    <col min="7681" max="7681" width="3.25" style="572" bestFit="1" customWidth="1"/>
    <col min="7682" max="7682" width="4" style="572" customWidth="1"/>
    <col min="7683" max="7683" width="33.625" style="572" customWidth="1"/>
    <col min="7684" max="7707" width="4.5" style="572" customWidth="1"/>
    <col min="7708" max="7708" width="4.375" style="572" customWidth="1"/>
    <col min="7709" max="7732" width="4.5" style="572" customWidth="1"/>
    <col min="7733" max="7936" width="9" style="572"/>
    <col min="7937" max="7937" width="3.25" style="572" bestFit="1" customWidth="1"/>
    <col min="7938" max="7938" width="4" style="572" customWidth="1"/>
    <col min="7939" max="7939" width="33.625" style="572" customWidth="1"/>
    <col min="7940" max="7963" width="4.5" style="572" customWidth="1"/>
    <col min="7964" max="7964" width="4.375" style="572" customWidth="1"/>
    <col min="7965" max="7988" width="4.5" style="572" customWidth="1"/>
    <col min="7989" max="8192" width="9" style="572"/>
    <col min="8193" max="8193" width="3.25" style="572" bestFit="1" customWidth="1"/>
    <col min="8194" max="8194" width="4" style="572" customWidth="1"/>
    <col min="8195" max="8195" width="33.625" style="572" customWidth="1"/>
    <col min="8196" max="8219" width="4.5" style="572" customWidth="1"/>
    <col min="8220" max="8220" width="4.375" style="572" customWidth="1"/>
    <col min="8221" max="8244" width="4.5" style="572" customWidth="1"/>
    <col min="8245" max="8448" width="9" style="572"/>
    <col min="8449" max="8449" width="3.25" style="572" bestFit="1" customWidth="1"/>
    <col min="8450" max="8450" width="4" style="572" customWidth="1"/>
    <col min="8451" max="8451" width="33.625" style="572" customWidth="1"/>
    <col min="8452" max="8475" width="4.5" style="572" customWidth="1"/>
    <col min="8476" max="8476" width="4.375" style="572" customWidth="1"/>
    <col min="8477" max="8500" width="4.5" style="572" customWidth="1"/>
    <col min="8501" max="8704" width="9" style="572"/>
    <col min="8705" max="8705" width="3.25" style="572" bestFit="1" customWidth="1"/>
    <col min="8706" max="8706" width="4" style="572" customWidth="1"/>
    <col min="8707" max="8707" width="33.625" style="572" customWidth="1"/>
    <col min="8708" max="8731" width="4.5" style="572" customWidth="1"/>
    <col min="8732" max="8732" width="4.375" style="572" customWidth="1"/>
    <col min="8733" max="8756" width="4.5" style="572" customWidth="1"/>
    <col min="8757" max="8960" width="9" style="572"/>
    <col min="8961" max="8961" width="3.25" style="572" bestFit="1" customWidth="1"/>
    <col min="8962" max="8962" width="4" style="572" customWidth="1"/>
    <col min="8963" max="8963" width="33.625" style="572" customWidth="1"/>
    <col min="8964" max="8987" width="4.5" style="572" customWidth="1"/>
    <col min="8988" max="8988" width="4.375" style="572" customWidth="1"/>
    <col min="8989" max="9012" width="4.5" style="572" customWidth="1"/>
    <col min="9013" max="9216" width="9" style="572"/>
    <col min="9217" max="9217" width="3.25" style="572" bestFit="1" customWidth="1"/>
    <col min="9218" max="9218" width="4" style="572" customWidth="1"/>
    <col min="9219" max="9219" width="33.625" style="572" customWidth="1"/>
    <col min="9220" max="9243" width="4.5" style="572" customWidth="1"/>
    <col min="9244" max="9244" width="4.375" style="572" customWidth="1"/>
    <col min="9245" max="9268" width="4.5" style="572" customWidth="1"/>
    <col min="9269" max="9472" width="9" style="572"/>
    <col min="9473" max="9473" width="3.25" style="572" bestFit="1" customWidth="1"/>
    <col min="9474" max="9474" width="4" style="572" customWidth="1"/>
    <col min="9475" max="9475" width="33.625" style="572" customWidth="1"/>
    <col min="9476" max="9499" width="4.5" style="572" customWidth="1"/>
    <col min="9500" max="9500" width="4.375" style="572" customWidth="1"/>
    <col min="9501" max="9524" width="4.5" style="572" customWidth="1"/>
    <col min="9525" max="9728" width="9" style="572"/>
    <col min="9729" max="9729" width="3.25" style="572" bestFit="1" customWidth="1"/>
    <col min="9730" max="9730" width="4" style="572" customWidth="1"/>
    <col min="9731" max="9731" width="33.625" style="572" customWidth="1"/>
    <col min="9732" max="9755" width="4.5" style="572" customWidth="1"/>
    <col min="9756" max="9756" width="4.375" style="572" customWidth="1"/>
    <col min="9757" max="9780" width="4.5" style="572" customWidth="1"/>
    <col min="9781" max="9984" width="9" style="572"/>
    <col min="9985" max="9985" width="3.25" style="572" bestFit="1" customWidth="1"/>
    <col min="9986" max="9986" width="4" style="572" customWidth="1"/>
    <col min="9987" max="9987" width="33.625" style="572" customWidth="1"/>
    <col min="9988" max="10011" width="4.5" style="572" customWidth="1"/>
    <col min="10012" max="10012" width="4.375" style="572" customWidth="1"/>
    <col min="10013" max="10036" width="4.5" style="572" customWidth="1"/>
    <col min="10037" max="10240" width="9" style="572"/>
    <col min="10241" max="10241" width="3.25" style="572" bestFit="1" customWidth="1"/>
    <col min="10242" max="10242" width="4" style="572" customWidth="1"/>
    <col min="10243" max="10243" width="33.625" style="572" customWidth="1"/>
    <col min="10244" max="10267" width="4.5" style="572" customWidth="1"/>
    <col min="10268" max="10268" width="4.375" style="572" customWidth="1"/>
    <col min="10269" max="10292" width="4.5" style="572" customWidth="1"/>
    <col min="10293" max="10496" width="9" style="572"/>
    <col min="10497" max="10497" width="3.25" style="572" bestFit="1" customWidth="1"/>
    <col min="10498" max="10498" width="4" style="572" customWidth="1"/>
    <col min="10499" max="10499" width="33.625" style="572" customWidth="1"/>
    <col min="10500" max="10523" width="4.5" style="572" customWidth="1"/>
    <col min="10524" max="10524" width="4.375" style="572" customWidth="1"/>
    <col min="10525" max="10548" width="4.5" style="572" customWidth="1"/>
    <col min="10549" max="10752" width="9" style="572"/>
    <col min="10753" max="10753" width="3.25" style="572" bestFit="1" customWidth="1"/>
    <col min="10754" max="10754" width="4" style="572" customWidth="1"/>
    <col min="10755" max="10755" width="33.625" style="572" customWidth="1"/>
    <col min="10756" max="10779" width="4.5" style="572" customWidth="1"/>
    <col min="10780" max="10780" width="4.375" style="572" customWidth="1"/>
    <col min="10781" max="10804" width="4.5" style="572" customWidth="1"/>
    <col min="10805" max="11008" width="9" style="572"/>
    <col min="11009" max="11009" width="3.25" style="572" bestFit="1" customWidth="1"/>
    <col min="11010" max="11010" width="4" style="572" customWidth="1"/>
    <col min="11011" max="11011" width="33.625" style="572" customWidth="1"/>
    <col min="11012" max="11035" width="4.5" style="572" customWidth="1"/>
    <col min="11036" max="11036" width="4.375" style="572" customWidth="1"/>
    <col min="11037" max="11060" width="4.5" style="572" customWidth="1"/>
    <col min="11061" max="11264" width="9" style="572"/>
    <col min="11265" max="11265" width="3.25" style="572" bestFit="1" customWidth="1"/>
    <col min="11266" max="11266" width="4" style="572" customWidth="1"/>
    <col min="11267" max="11267" width="33.625" style="572" customWidth="1"/>
    <col min="11268" max="11291" width="4.5" style="572" customWidth="1"/>
    <col min="11292" max="11292" width="4.375" style="572" customWidth="1"/>
    <col min="11293" max="11316" width="4.5" style="572" customWidth="1"/>
    <col min="11317" max="11520" width="9" style="572"/>
    <col min="11521" max="11521" width="3.25" style="572" bestFit="1" customWidth="1"/>
    <col min="11522" max="11522" width="4" style="572" customWidth="1"/>
    <col min="11523" max="11523" width="33.625" style="572" customWidth="1"/>
    <col min="11524" max="11547" width="4.5" style="572" customWidth="1"/>
    <col min="11548" max="11548" width="4.375" style="572" customWidth="1"/>
    <col min="11549" max="11572" width="4.5" style="572" customWidth="1"/>
    <col min="11573" max="11776" width="9" style="572"/>
    <col min="11777" max="11777" width="3.25" style="572" bestFit="1" customWidth="1"/>
    <col min="11778" max="11778" width="4" style="572" customWidth="1"/>
    <col min="11779" max="11779" width="33.625" style="572" customWidth="1"/>
    <col min="11780" max="11803" width="4.5" style="572" customWidth="1"/>
    <col min="11804" max="11804" width="4.375" style="572" customWidth="1"/>
    <col min="11805" max="11828" width="4.5" style="572" customWidth="1"/>
    <col min="11829" max="12032" width="9" style="572"/>
    <col min="12033" max="12033" width="3.25" style="572" bestFit="1" customWidth="1"/>
    <col min="12034" max="12034" width="4" style="572" customWidth="1"/>
    <col min="12035" max="12035" width="33.625" style="572" customWidth="1"/>
    <col min="12036" max="12059" width="4.5" style="572" customWidth="1"/>
    <col min="12060" max="12060" width="4.375" style="572" customWidth="1"/>
    <col min="12061" max="12084" width="4.5" style="572" customWidth="1"/>
    <col min="12085" max="12288" width="9" style="572"/>
    <col min="12289" max="12289" width="3.25" style="572" bestFit="1" customWidth="1"/>
    <col min="12290" max="12290" width="4" style="572" customWidth="1"/>
    <col min="12291" max="12291" width="33.625" style="572" customWidth="1"/>
    <col min="12292" max="12315" width="4.5" style="572" customWidth="1"/>
    <col min="12316" max="12316" width="4.375" style="572" customWidth="1"/>
    <col min="12317" max="12340" width="4.5" style="572" customWidth="1"/>
    <col min="12341" max="12544" width="9" style="572"/>
    <col min="12545" max="12545" width="3.25" style="572" bestFit="1" customWidth="1"/>
    <col min="12546" max="12546" width="4" style="572" customWidth="1"/>
    <col min="12547" max="12547" width="33.625" style="572" customWidth="1"/>
    <col min="12548" max="12571" width="4.5" style="572" customWidth="1"/>
    <col min="12572" max="12572" width="4.375" style="572" customWidth="1"/>
    <col min="12573" max="12596" width="4.5" style="572" customWidth="1"/>
    <col min="12597" max="12800" width="9" style="572"/>
    <col min="12801" max="12801" width="3.25" style="572" bestFit="1" customWidth="1"/>
    <col min="12802" max="12802" width="4" style="572" customWidth="1"/>
    <col min="12803" max="12803" width="33.625" style="572" customWidth="1"/>
    <col min="12804" max="12827" width="4.5" style="572" customWidth="1"/>
    <col min="12828" max="12828" width="4.375" style="572" customWidth="1"/>
    <col min="12829" max="12852" width="4.5" style="572" customWidth="1"/>
    <col min="12853" max="13056" width="9" style="572"/>
    <col min="13057" max="13057" width="3.25" style="572" bestFit="1" customWidth="1"/>
    <col min="13058" max="13058" width="4" style="572" customWidth="1"/>
    <col min="13059" max="13059" width="33.625" style="572" customWidth="1"/>
    <col min="13060" max="13083" width="4.5" style="572" customWidth="1"/>
    <col min="13084" max="13084" width="4.375" style="572" customWidth="1"/>
    <col min="13085" max="13108" width="4.5" style="572" customWidth="1"/>
    <col min="13109" max="13312" width="9" style="572"/>
    <col min="13313" max="13313" width="3.25" style="572" bestFit="1" customWidth="1"/>
    <col min="13314" max="13314" width="4" style="572" customWidth="1"/>
    <col min="13315" max="13315" width="33.625" style="572" customWidth="1"/>
    <col min="13316" max="13339" width="4.5" style="572" customWidth="1"/>
    <col min="13340" max="13340" width="4.375" style="572" customWidth="1"/>
    <col min="13341" max="13364" width="4.5" style="572" customWidth="1"/>
    <col min="13365" max="13568" width="9" style="572"/>
    <col min="13569" max="13569" width="3.25" style="572" bestFit="1" customWidth="1"/>
    <col min="13570" max="13570" width="4" style="572" customWidth="1"/>
    <col min="13571" max="13571" width="33.625" style="572" customWidth="1"/>
    <col min="13572" max="13595" width="4.5" style="572" customWidth="1"/>
    <col min="13596" max="13596" width="4.375" style="572" customWidth="1"/>
    <col min="13597" max="13620" width="4.5" style="572" customWidth="1"/>
    <col min="13621" max="13824" width="9" style="572"/>
    <col min="13825" max="13825" width="3.25" style="572" bestFit="1" customWidth="1"/>
    <col min="13826" max="13826" width="4" style="572" customWidth="1"/>
    <col min="13827" max="13827" width="33.625" style="572" customWidth="1"/>
    <col min="13828" max="13851" width="4.5" style="572" customWidth="1"/>
    <col min="13852" max="13852" width="4.375" style="572" customWidth="1"/>
    <col min="13853" max="13876" width="4.5" style="572" customWidth="1"/>
    <col min="13877" max="14080" width="9" style="572"/>
    <col min="14081" max="14081" width="3.25" style="572" bestFit="1" customWidth="1"/>
    <col min="14082" max="14082" width="4" style="572" customWidth="1"/>
    <col min="14083" max="14083" width="33.625" style="572" customWidth="1"/>
    <col min="14084" max="14107" width="4.5" style="572" customWidth="1"/>
    <col min="14108" max="14108" width="4.375" style="572" customWidth="1"/>
    <col min="14109" max="14132" width="4.5" style="572" customWidth="1"/>
    <col min="14133" max="14336" width="9" style="572"/>
    <col min="14337" max="14337" width="3.25" style="572" bestFit="1" customWidth="1"/>
    <col min="14338" max="14338" width="4" style="572" customWidth="1"/>
    <col min="14339" max="14339" width="33.625" style="572" customWidth="1"/>
    <col min="14340" max="14363" width="4.5" style="572" customWidth="1"/>
    <col min="14364" max="14364" width="4.375" style="572" customWidth="1"/>
    <col min="14365" max="14388" width="4.5" style="572" customWidth="1"/>
    <col min="14389" max="14592" width="9" style="572"/>
    <col min="14593" max="14593" width="3.25" style="572" bestFit="1" customWidth="1"/>
    <col min="14594" max="14594" width="4" style="572" customWidth="1"/>
    <col min="14595" max="14595" width="33.625" style="572" customWidth="1"/>
    <col min="14596" max="14619" width="4.5" style="572" customWidth="1"/>
    <col min="14620" max="14620" width="4.375" style="572" customWidth="1"/>
    <col min="14621" max="14644" width="4.5" style="572" customWidth="1"/>
    <col min="14645" max="14848" width="9" style="572"/>
    <col min="14849" max="14849" width="3.25" style="572" bestFit="1" customWidth="1"/>
    <col min="14850" max="14850" width="4" style="572" customWidth="1"/>
    <col min="14851" max="14851" width="33.625" style="572" customWidth="1"/>
    <col min="14852" max="14875" width="4.5" style="572" customWidth="1"/>
    <col min="14876" max="14876" width="4.375" style="572" customWidth="1"/>
    <col min="14877" max="14900" width="4.5" style="572" customWidth="1"/>
    <col min="14901" max="15104" width="9" style="572"/>
    <col min="15105" max="15105" width="3.25" style="572" bestFit="1" customWidth="1"/>
    <col min="15106" max="15106" width="4" style="572" customWidth="1"/>
    <col min="15107" max="15107" width="33.625" style="572" customWidth="1"/>
    <col min="15108" max="15131" width="4.5" style="572" customWidth="1"/>
    <col min="15132" max="15132" width="4.375" style="572" customWidth="1"/>
    <col min="15133" max="15156" width="4.5" style="572" customWidth="1"/>
    <col min="15157" max="15360" width="9" style="572"/>
    <col min="15361" max="15361" width="3.25" style="572" bestFit="1" customWidth="1"/>
    <col min="15362" max="15362" width="4" style="572" customWidth="1"/>
    <col min="15363" max="15363" width="33.625" style="572" customWidth="1"/>
    <col min="15364" max="15387" width="4.5" style="572" customWidth="1"/>
    <col min="15388" max="15388" width="4.375" style="572" customWidth="1"/>
    <col min="15389" max="15412" width="4.5" style="572" customWidth="1"/>
    <col min="15413" max="15616" width="9" style="572"/>
    <col min="15617" max="15617" width="3.25" style="572" bestFit="1" customWidth="1"/>
    <col min="15618" max="15618" width="4" style="572" customWidth="1"/>
    <col min="15619" max="15619" width="33.625" style="572" customWidth="1"/>
    <col min="15620" max="15643" width="4.5" style="572" customWidth="1"/>
    <col min="15644" max="15644" width="4.375" style="572" customWidth="1"/>
    <col min="15645" max="15668" width="4.5" style="572" customWidth="1"/>
    <col min="15669" max="15872" width="9" style="572"/>
    <col min="15873" max="15873" width="3.25" style="572" bestFit="1" customWidth="1"/>
    <col min="15874" max="15874" width="4" style="572" customWidth="1"/>
    <col min="15875" max="15875" width="33.625" style="572" customWidth="1"/>
    <col min="15876" max="15899" width="4.5" style="572" customWidth="1"/>
    <col min="15900" max="15900" width="4.375" style="572" customWidth="1"/>
    <col min="15901" max="15924" width="4.5" style="572" customWidth="1"/>
    <col min="15925" max="16128" width="9" style="572"/>
    <col min="16129" max="16129" width="3.25" style="572" bestFit="1" customWidth="1"/>
    <col min="16130" max="16130" width="4" style="572" customWidth="1"/>
    <col min="16131" max="16131" width="33.625" style="572" customWidth="1"/>
    <col min="16132" max="16155" width="4.5" style="572" customWidth="1"/>
    <col min="16156" max="16156" width="4.375" style="572" customWidth="1"/>
    <col min="16157" max="16180" width="4.5" style="572" customWidth="1"/>
    <col min="16181" max="16384" width="9" style="572"/>
  </cols>
  <sheetData>
    <row r="1" spans="1:63" ht="20.100000000000001" customHeight="1">
      <c r="B1" s="573" t="s">
        <v>1406</v>
      </c>
      <c r="C1" s="572" t="s">
        <v>1180</v>
      </c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4"/>
      <c r="AN1" s="574"/>
      <c r="AO1" s="574"/>
      <c r="AP1" s="574"/>
      <c r="AQ1" s="574"/>
      <c r="AR1" s="574"/>
      <c r="AS1" s="574"/>
      <c r="AT1" s="574"/>
      <c r="AU1" s="574"/>
      <c r="AV1" s="574"/>
      <c r="AW1" s="574"/>
      <c r="AX1" s="574"/>
      <c r="AY1" s="574"/>
      <c r="AZ1" s="574"/>
    </row>
    <row r="2" spans="1:63" ht="20.100000000000001" customHeight="1">
      <c r="A2" s="572">
        <v>1</v>
      </c>
      <c r="C2" s="574"/>
      <c r="D2" s="620"/>
      <c r="E2" s="620"/>
      <c r="I2" s="620"/>
      <c r="M2" s="619"/>
      <c r="N2" s="620"/>
      <c r="O2" s="619"/>
      <c r="P2" s="620"/>
      <c r="Q2" s="620"/>
      <c r="X2" s="574"/>
      <c r="Y2" s="574"/>
      <c r="AA2" s="574"/>
      <c r="AB2" s="574"/>
      <c r="AC2" s="574"/>
      <c r="AD2" s="574"/>
      <c r="AE2" s="574"/>
      <c r="AF2" s="574"/>
      <c r="AG2" s="574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19"/>
      <c r="BB2" s="619"/>
      <c r="BC2" s="619"/>
      <c r="BD2" s="619"/>
      <c r="BE2" s="619"/>
      <c r="BF2" s="619"/>
      <c r="BG2" s="619"/>
      <c r="BH2" s="619"/>
      <c r="BI2" s="619"/>
      <c r="BJ2" s="619"/>
      <c r="BK2" s="619"/>
    </row>
    <row r="3" spans="1:63" ht="20.100000000000001" customHeight="1">
      <c r="A3" s="572">
        <v>2</v>
      </c>
      <c r="C3" s="574"/>
      <c r="D3" s="620"/>
      <c r="E3" s="620"/>
      <c r="F3" s="574"/>
      <c r="G3" s="574"/>
      <c r="H3" s="574"/>
      <c r="I3" s="574"/>
      <c r="M3" s="574"/>
      <c r="N3" s="574"/>
      <c r="O3" s="574"/>
      <c r="P3" s="574"/>
      <c r="Q3" s="574"/>
      <c r="R3" s="574"/>
      <c r="S3" s="574"/>
      <c r="T3" s="574"/>
      <c r="X3" s="574"/>
      <c r="Y3" s="574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19"/>
      <c r="BB3" s="619"/>
      <c r="BC3" s="619"/>
      <c r="BD3" s="619"/>
      <c r="BE3" s="619"/>
      <c r="BF3" s="619"/>
      <c r="BG3" s="619"/>
      <c r="BH3" s="619"/>
      <c r="BI3" s="619"/>
      <c r="BJ3" s="619"/>
      <c r="BK3" s="619"/>
    </row>
    <row r="4" spans="1:63" ht="20.100000000000001" customHeight="1">
      <c r="A4" s="572">
        <v>3</v>
      </c>
      <c r="C4" s="620" t="s">
        <v>1145</v>
      </c>
      <c r="D4" s="620" t="s">
        <v>1146</v>
      </c>
      <c r="E4" s="620" t="s">
        <v>1147</v>
      </c>
      <c r="F4" s="620" t="s">
        <v>1146</v>
      </c>
      <c r="G4" s="620" t="s">
        <v>1147</v>
      </c>
      <c r="H4" s="620" t="s">
        <v>1146</v>
      </c>
      <c r="I4" s="620" t="s">
        <v>1147</v>
      </c>
      <c r="J4" s="620" t="s">
        <v>1146</v>
      </c>
      <c r="K4" s="620" t="s">
        <v>1147</v>
      </c>
      <c r="L4" s="620" t="s">
        <v>1146</v>
      </c>
      <c r="M4" s="620" t="s">
        <v>1147</v>
      </c>
      <c r="N4" s="620" t="s">
        <v>1146</v>
      </c>
      <c r="O4" s="620" t="s">
        <v>1147</v>
      </c>
      <c r="P4" s="620" t="s">
        <v>1146</v>
      </c>
      <c r="Q4" s="620" t="s">
        <v>1147</v>
      </c>
      <c r="R4" s="620" t="s">
        <v>1146</v>
      </c>
      <c r="S4" s="620" t="s">
        <v>1147</v>
      </c>
      <c r="T4" s="620" t="s">
        <v>1146</v>
      </c>
      <c r="U4" s="620" t="s">
        <v>1147</v>
      </c>
      <c r="V4" s="620" t="s">
        <v>1146</v>
      </c>
      <c r="W4" s="620" t="s">
        <v>1147</v>
      </c>
      <c r="X4" s="620" t="s">
        <v>1146</v>
      </c>
      <c r="Y4" s="620" t="s">
        <v>1147</v>
      </c>
      <c r="Z4" s="620" t="s">
        <v>1146</v>
      </c>
      <c r="AA4" s="620" t="s">
        <v>1147</v>
      </c>
      <c r="AB4" s="620" t="s">
        <v>1146</v>
      </c>
      <c r="AC4" s="620" t="s">
        <v>1147</v>
      </c>
      <c r="AD4" s="620" t="s">
        <v>1010</v>
      </c>
      <c r="AE4" s="620"/>
      <c r="AF4" s="620"/>
      <c r="AG4" s="620"/>
      <c r="AH4" s="620"/>
      <c r="AI4" s="620"/>
      <c r="AJ4" s="620"/>
      <c r="AK4" s="620"/>
      <c r="AL4" s="620"/>
      <c r="AM4" s="620"/>
      <c r="AN4" s="620"/>
      <c r="AO4" s="620"/>
      <c r="AP4" s="620"/>
      <c r="AQ4" s="620"/>
      <c r="AR4" s="620"/>
      <c r="AS4" s="620"/>
      <c r="AT4" s="620"/>
      <c r="AU4" s="620"/>
      <c r="AV4" s="620"/>
      <c r="AW4" s="620"/>
      <c r="AX4" s="620"/>
      <c r="AY4" s="620"/>
      <c r="AZ4" s="620"/>
      <c r="BA4" s="619"/>
      <c r="BB4" s="619"/>
      <c r="BC4" s="619"/>
      <c r="BD4" s="619"/>
      <c r="BE4" s="619"/>
      <c r="BF4" s="619"/>
      <c r="BG4" s="619"/>
      <c r="BH4" s="619"/>
      <c r="BI4" s="619"/>
      <c r="BJ4" s="619"/>
      <c r="BK4" s="619"/>
    </row>
    <row r="5" spans="1:63" s="574" customFormat="1" ht="20.100000000000001" customHeight="1">
      <c r="A5" s="572">
        <v>4</v>
      </c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>
        <f>SUM(D5:AC5)</f>
        <v>0</v>
      </c>
      <c r="AX5" s="620"/>
      <c r="AY5" s="620"/>
      <c r="AZ5" s="620"/>
      <c r="BA5" s="620"/>
      <c r="BB5" s="620"/>
      <c r="BC5" s="620"/>
      <c r="BD5" s="620"/>
      <c r="BE5" s="620"/>
      <c r="BF5" s="620"/>
      <c r="BG5" s="620"/>
      <c r="BH5" s="620"/>
      <c r="BI5" s="620"/>
      <c r="BJ5" s="620"/>
      <c r="BK5" s="620"/>
    </row>
    <row r="6" spans="1:63" s="574" customFormat="1" ht="20.100000000000001" customHeight="1">
      <c r="A6" s="572">
        <v>5</v>
      </c>
      <c r="B6" s="574" t="s">
        <v>1402</v>
      </c>
      <c r="C6" s="574" t="s">
        <v>1407</v>
      </c>
      <c r="D6" s="575">
        <v>1.5</v>
      </c>
      <c r="E6" s="575"/>
      <c r="F6" s="575">
        <v>2.1</v>
      </c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>
        <f t="shared" ref="AD6:AD31" si="0">SUM(D6:AC6)</f>
        <v>3.6</v>
      </c>
    </row>
    <row r="7" spans="1:63" s="574" customFormat="1" ht="20.100000000000001" customHeight="1">
      <c r="A7" s="572">
        <v>6</v>
      </c>
      <c r="B7" s="574" t="s">
        <v>1120</v>
      </c>
      <c r="C7" s="574" t="s">
        <v>1407</v>
      </c>
      <c r="D7" s="575"/>
      <c r="E7" s="575">
        <v>1.2</v>
      </c>
      <c r="F7" s="575"/>
      <c r="G7" s="575">
        <v>1.2</v>
      </c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>
        <f t="shared" si="0"/>
        <v>2.4</v>
      </c>
    </row>
    <row r="8" spans="1:63" s="574" customFormat="1" ht="20.100000000000001" customHeight="1">
      <c r="A8" s="572">
        <v>7</v>
      </c>
      <c r="B8" s="574" t="s">
        <v>1402</v>
      </c>
      <c r="C8" s="574" t="s">
        <v>1408</v>
      </c>
      <c r="D8" s="575"/>
      <c r="E8" s="575"/>
      <c r="F8" s="575">
        <f>SUM(D8:E8)</f>
        <v>0</v>
      </c>
      <c r="G8" s="575"/>
      <c r="H8" s="575">
        <v>3.9</v>
      </c>
      <c r="I8" s="575"/>
      <c r="J8" s="575">
        <v>35.5</v>
      </c>
      <c r="K8" s="575"/>
      <c r="L8" s="575">
        <v>1</v>
      </c>
      <c r="M8" s="575"/>
      <c r="N8" s="575">
        <v>2.2999999999999998</v>
      </c>
      <c r="O8" s="575"/>
      <c r="P8" s="575">
        <v>1.3</v>
      </c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>
        <f t="shared" si="0"/>
        <v>43.999999999999993</v>
      </c>
      <c r="AF8" s="574">
        <v>27.8</v>
      </c>
      <c r="AH8" s="574">
        <v>39.4</v>
      </c>
    </row>
    <row r="9" spans="1:63" s="574" customFormat="1" ht="20.100000000000001" customHeight="1">
      <c r="A9" s="572">
        <v>8</v>
      </c>
      <c r="B9" s="574" t="s">
        <v>1120</v>
      </c>
      <c r="C9" s="574" t="s">
        <v>1408</v>
      </c>
      <c r="D9" s="575">
        <v>7.2</v>
      </c>
      <c r="E9" s="575">
        <v>1</v>
      </c>
      <c r="F9" s="575">
        <v>1.8</v>
      </c>
      <c r="G9" s="575">
        <v>1</v>
      </c>
      <c r="H9" s="575"/>
      <c r="I9" s="575">
        <v>0.5</v>
      </c>
      <c r="J9" s="575"/>
      <c r="K9" s="575"/>
      <c r="L9" s="575"/>
      <c r="M9" s="575">
        <v>1.2</v>
      </c>
      <c r="N9" s="575"/>
      <c r="O9" s="575">
        <v>1.2</v>
      </c>
      <c r="P9" s="575"/>
      <c r="Q9" s="575">
        <v>0.5</v>
      </c>
      <c r="R9" s="575"/>
      <c r="S9" s="575"/>
      <c r="T9" s="575"/>
      <c r="U9" s="575"/>
      <c r="V9" s="575"/>
      <c r="W9" s="575"/>
      <c r="X9" s="575"/>
      <c r="Y9" s="575"/>
      <c r="Z9" s="575"/>
      <c r="AA9" s="575"/>
      <c r="AB9" s="575"/>
      <c r="AC9" s="575"/>
      <c r="AD9" s="575">
        <f t="shared" si="0"/>
        <v>14.399999999999999</v>
      </c>
    </row>
    <row r="10" spans="1:63" s="574" customFormat="1" ht="20.100000000000001" customHeight="1">
      <c r="A10" s="572">
        <v>9</v>
      </c>
      <c r="B10" s="574" t="s">
        <v>1402</v>
      </c>
      <c r="C10" s="574" t="s">
        <v>1409</v>
      </c>
      <c r="D10" s="575"/>
      <c r="E10" s="575"/>
      <c r="F10" s="575">
        <v>2.6</v>
      </c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>
        <f t="shared" si="0"/>
        <v>2.6</v>
      </c>
    </row>
    <row r="11" spans="1:63" s="574" customFormat="1" ht="20.100000000000001" customHeight="1">
      <c r="A11" s="572">
        <v>10</v>
      </c>
      <c r="B11" s="574" t="s">
        <v>1120</v>
      </c>
      <c r="C11" s="574" t="s">
        <v>1409</v>
      </c>
      <c r="D11" s="575"/>
      <c r="E11" s="575"/>
      <c r="F11" s="575">
        <f>SUM(D11:E11)</f>
        <v>0</v>
      </c>
      <c r="G11" s="575">
        <v>1.2</v>
      </c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>
        <f t="shared" si="0"/>
        <v>1.2</v>
      </c>
    </row>
    <row r="12" spans="1:63" s="574" customFormat="1" ht="20.100000000000001" customHeight="1">
      <c r="A12" s="572">
        <v>11</v>
      </c>
      <c r="B12" s="574" t="s">
        <v>1402</v>
      </c>
      <c r="C12" s="574" t="s">
        <v>1410</v>
      </c>
      <c r="D12" s="575">
        <v>1.9</v>
      </c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>
        <f t="shared" si="0"/>
        <v>1.9</v>
      </c>
    </row>
    <row r="13" spans="1:63" s="574" customFormat="1" ht="20.100000000000001" customHeight="1">
      <c r="A13" s="572">
        <v>12</v>
      </c>
      <c r="B13" s="574" t="s">
        <v>1120</v>
      </c>
      <c r="C13" s="574" t="s">
        <v>1410</v>
      </c>
      <c r="D13" s="575"/>
      <c r="E13" s="575">
        <v>1</v>
      </c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>
        <f t="shared" si="0"/>
        <v>1</v>
      </c>
    </row>
    <row r="14" spans="1:63" s="574" customFormat="1" ht="20.100000000000001" customHeight="1">
      <c r="A14" s="572">
        <v>13</v>
      </c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>
        <f t="shared" si="0"/>
        <v>0</v>
      </c>
    </row>
    <row r="15" spans="1:63" s="574" customFormat="1" ht="20.100000000000001" customHeight="1">
      <c r="A15" s="572">
        <v>14</v>
      </c>
      <c r="C15" s="574" t="s">
        <v>1162</v>
      </c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5"/>
      <c r="W15" s="575"/>
      <c r="X15" s="575"/>
      <c r="Y15" s="575"/>
      <c r="Z15" s="575"/>
      <c r="AA15" s="575"/>
      <c r="AB15" s="575"/>
      <c r="AC15" s="575"/>
      <c r="AD15" s="579" t="s">
        <v>1172</v>
      </c>
    </row>
    <row r="16" spans="1:63" s="574" customFormat="1" ht="20.100000000000001" customHeight="1">
      <c r="A16" s="572">
        <v>15</v>
      </c>
      <c r="C16" s="574" t="s">
        <v>1173</v>
      </c>
      <c r="D16" s="575"/>
      <c r="E16" s="575">
        <v>1</v>
      </c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9">
        <f t="shared" si="0"/>
        <v>1</v>
      </c>
    </row>
    <row r="17" spans="1:52" s="574" customFormat="1" ht="20.100000000000001" customHeight="1">
      <c r="A17" s="572">
        <v>16</v>
      </c>
      <c r="C17" s="574" t="s">
        <v>1174</v>
      </c>
      <c r="D17" s="575"/>
      <c r="E17" s="575">
        <v>2</v>
      </c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A17" s="575"/>
      <c r="AB17" s="575"/>
      <c r="AC17" s="575"/>
      <c r="AD17" s="579">
        <f t="shared" si="0"/>
        <v>2</v>
      </c>
    </row>
    <row r="18" spans="1:52" s="574" customFormat="1" ht="20.100000000000001" customHeight="1">
      <c r="A18" s="572">
        <v>17</v>
      </c>
      <c r="C18" s="574" t="s">
        <v>1175</v>
      </c>
      <c r="D18" s="575"/>
      <c r="E18" s="575">
        <v>2</v>
      </c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9">
        <f t="shared" si="0"/>
        <v>2</v>
      </c>
    </row>
    <row r="19" spans="1:52" s="574" customFormat="1" ht="20.100000000000001" customHeight="1">
      <c r="A19" s="572">
        <v>18</v>
      </c>
      <c r="C19" s="574" t="s">
        <v>1176</v>
      </c>
      <c r="D19" s="575"/>
      <c r="E19" s="575">
        <v>1</v>
      </c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9">
        <f t="shared" si="0"/>
        <v>1</v>
      </c>
    </row>
    <row r="20" spans="1:52" s="574" customFormat="1" ht="20.100000000000001" customHeight="1">
      <c r="A20" s="572">
        <v>19</v>
      </c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9">
        <f t="shared" si="0"/>
        <v>0</v>
      </c>
    </row>
    <row r="21" spans="1:52" s="574" customFormat="1" ht="20.100000000000001" customHeight="1">
      <c r="A21" s="572">
        <v>20</v>
      </c>
      <c r="C21" s="574" t="s">
        <v>1177</v>
      </c>
      <c r="E21" s="576">
        <v>4</v>
      </c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5"/>
      <c r="X21" s="575"/>
      <c r="Y21" s="575"/>
      <c r="Z21" s="575"/>
      <c r="AA21" s="575"/>
      <c r="AB21" s="575"/>
      <c r="AC21" s="575"/>
      <c r="AD21" s="579">
        <f t="shared" si="0"/>
        <v>4</v>
      </c>
    </row>
    <row r="22" spans="1:52" s="574" customFormat="1" ht="20.100000000000001" customHeight="1">
      <c r="A22" s="572">
        <v>21</v>
      </c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9">
        <f t="shared" si="0"/>
        <v>0</v>
      </c>
    </row>
    <row r="23" spans="1:52" s="574" customFormat="1" ht="20.100000000000001" customHeight="1">
      <c r="A23" s="572">
        <v>22</v>
      </c>
      <c r="C23" s="574" t="s">
        <v>1178</v>
      </c>
      <c r="D23" s="575"/>
      <c r="E23" s="575">
        <v>1</v>
      </c>
      <c r="F23" s="575"/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5"/>
      <c r="W23" s="575"/>
      <c r="X23" s="575"/>
      <c r="Y23" s="575"/>
      <c r="Z23" s="575"/>
      <c r="AA23" s="575"/>
      <c r="AB23" s="575"/>
      <c r="AC23" s="575"/>
      <c r="AD23" s="579">
        <f t="shared" si="0"/>
        <v>1</v>
      </c>
    </row>
    <row r="24" spans="1:52" s="574" customFormat="1" ht="20.100000000000001" customHeight="1">
      <c r="A24" s="572">
        <v>23</v>
      </c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7"/>
      <c r="V24" s="575"/>
      <c r="W24" s="575"/>
      <c r="X24" s="577"/>
      <c r="Y24" s="577"/>
      <c r="Z24" s="577"/>
      <c r="AA24" s="577"/>
      <c r="AB24" s="577"/>
      <c r="AC24" s="577"/>
      <c r="AD24" s="579">
        <f t="shared" si="0"/>
        <v>0</v>
      </c>
      <c r="AE24" s="578"/>
      <c r="AF24" s="578"/>
      <c r="AG24" s="578"/>
    </row>
    <row r="25" spans="1:52" s="574" customFormat="1" ht="20.100000000000001" customHeight="1">
      <c r="A25" s="572">
        <v>24</v>
      </c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7"/>
      <c r="S25" s="577"/>
      <c r="T25" s="577"/>
      <c r="U25" s="575"/>
      <c r="V25" s="575"/>
      <c r="W25" s="575"/>
      <c r="X25" s="575"/>
      <c r="Y25" s="575"/>
      <c r="Z25" s="575"/>
      <c r="AA25" s="575"/>
      <c r="AB25" s="575"/>
      <c r="AC25" s="575"/>
      <c r="AD25" s="579">
        <f t="shared" si="0"/>
        <v>0</v>
      </c>
    </row>
    <row r="26" spans="1:52" s="574" customFormat="1" ht="20.100000000000001" customHeight="1">
      <c r="A26" s="572">
        <v>25</v>
      </c>
      <c r="C26" s="580" t="s">
        <v>1179</v>
      </c>
      <c r="D26" s="575"/>
      <c r="E26" s="575">
        <v>1</v>
      </c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9">
        <f t="shared" si="0"/>
        <v>1</v>
      </c>
    </row>
    <row r="27" spans="1:52" s="574" customFormat="1" ht="20.100000000000001" customHeight="1">
      <c r="A27" s="572">
        <v>26</v>
      </c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5"/>
      <c r="W27" s="575"/>
      <c r="X27" s="575"/>
      <c r="Y27" s="575"/>
      <c r="Z27" s="575"/>
      <c r="AA27" s="575"/>
      <c r="AB27" s="575"/>
      <c r="AC27" s="575"/>
      <c r="AD27" s="575">
        <f t="shared" si="0"/>
        <v>0</v>
      </c>
    </row>
    <row r="28" spans="1:52" s="574" customFormat="1" ht="20.100000000000001" customHeight="1">
      <c r="A28" s="572">
        <v>27</v>
      </c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>
        <f t="shared" si="0"/>
        <v>0</v>
      </c>
    </row>
    <row r="29" spans="1:52" s="574" customFormat="1" ht="20.100000000000001" customHeight="1">
      <c r="A29" s="572">
        <v>28</v>
      </c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>
        <f t="shared" si="0"/>
        <v>0</v>
      </c>
    </row>
    <row r="30" spans="1:52" s="574" customFormat="1" ht="20.100000000000001" customHeight="1">
      <c r="A30" s="572">
        <v>29</v>
      </c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5"/>
      <c r="Z30" s="575"/>
      <c r="AA30" s="575"/>
      <c r="AB30" s="575"/>
      <c r="AC30" s="575"/>
      <c r="AD30" s="575">
        <f t="shared" si="0"/>
        <v>0</v>
      </c>
    </row>
    <row r="31" spans="1:52" s="574" customFormat="1" ht="20.100000000000001" customHeight="1">
      <c r="A31" s="572">
        <v>30</v>
      </c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5"/>
      <c r="W31" s="575"/>
      <c r="X31" s="575"/>
      <c r="Y31" s="575"/>
      <c r="Z31" s="575"/>
      <c r="AA31" s="575"/>
      <c r="AB31" s="575"/>
      <c r="AC31" s="575"/>
      <c r="AD31" s="575">
        <f t="shared" si="0"/>
        <v>0</v>
      </c>
    </row>
    <row r="32" spans="1:52" ht="20.100000000000001" customHeight="1">
      <c r="B32" s="573" t="s">
        <v>1411</v>
      </c>
      <c r="C32" s="572" t="s">
        <v>1180</v>
      </c>
      <c r="D32" s="574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  <c r="AA32" s="574"/>
      <c r="AB32" s="574"/>
      <c r="AC32" s="574"/>
      <c r="AD32" s="574"/>
      <c r="AE32" s="574"/>
      <c r="AF32" s="574"/>
      <c r="AG32" s="574"/>
      <c r="AH32" s="574"/>
      <c r="AI32" s="57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74"/>
      <c r="AX32" s="574"/>
      <c r="AY32" s="574"/>
      <c r="AZ32" s="574"/>
    </row>
    <row r="33" spans="1:52" ht="20.100000000000001" customHeight="1">
      <c r="A33" s="572">
        <v>1</v>
      </c>
      <c r="C33" s="574"/>
      <c r="D33" s="620"/>
      <c r="E33" s="620"/>
      <c r="I33" s="620"/>
      <c r="M33" s="619"/>
      <c r="N33" s="620"/>
      <c r="O33" s="619"/>
      <c r="P33" s="620"/>
      <c r="Q33" s="620"/>
      <c r="X33" s="574"/>
      <c r="Y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74"/>
      <c r="AX33" s="574"/>
      <c r="AY33" s="574"/>
      <c r="AZ33" s="574"/>
    </row>
    <row r="34" spans="1:52" ht="20.100000000000001" customHeight="1">
      <c r="A34" s="572">
        <v>2</v>
      </c>
      <c r="C34" s="574"/>
      <c r="D34" s="620"/>
      <c r="E34" s="620"/>
      <c r="F34" s="574"/>
      <c r="G34" s="574"/>
      <c r="H34" s="574"/>
      <c r="I34" s="574"/>
      <c r="M34" s="574"/>
      <c r="N34" s="574"/>
      <c r="O34" s="574"/>
      <c r="P34" s="574"/>
      <c r="Q34" s="574"/>
      <c r="R34" s="574"/>
      <c r="S34" s="574"/>
      <c r="T34" s="574"/>
      <c r="X34" s="574"/>
      <c r="Y34" s="574"/>
      <c r="AA34" s="620"/>
      <c r="AB34" s="620"/>
      <c r="AC34" s="620"/>
      <c r="AD34" s="620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  <c r="AV34" s="574"/>
      <c r="AW34" s="574"/>
      <c r="AX34" s="574"/>
      <c r="AY34" s="574"/>
      <c r="AZ34" s="574"/>
    </row>
    <row r="35" spans="1:52" ht="20.100000000000001" customHeight="1">
      <c r="A35" s="572">
        <v>3</v>
      </c>
      <c r="C35" s="620" t="s">
        <v>1145</v>
      </c>
      <c r="D35" s="620" t="s">
        <v>1146</v>
      </c>
      <c r="E35" s="620" t="s">
        <v>1147</v>
      </c>
      <c r="F35" s="620" t="s">
        <v>1146</v>
      </c>
      <c r="G35" s="620" t="s">
        <v>1147</v>
      </c>
      <c r="H35" s="620" t="s">
        <v>1146</v>
      </c>
      <c r="I35" s="620" t="s">
        <v>1147</v>
      </c>
      <c r="J35" s="620" t="s">
        <v>1146</v>
      </c>
      <c r="K35" s="620" t="s">
        <v>1147</v>
      </c>
      <c r="L35" s="620" t="s">
        <v>1146</v>
      </c>
      <c r="M35" s="620" t="s">
        <v>1147</v>
      </c>
      <c r="N35" s="620" t="s">
        <v>1146</v>
      </c>
      <c r="O35" s="620" t="s">
        <v>1147</v>
      </c>
      <c r="P35" s="620" t="s">
        <v>1146</v>
      </c>
      <c r="Q35" s="620" t="s">
        <v>1147</v>
      </c>
      <c r="R35" s="620" t="s">
        <v>1146</v>
      </c>
      <c r="S35" s="620" t="s">
        <v>1147</v>
      </c>
      <c r="T35" s="620" t="s">
        <v>1146</v>
      </c>
      <c r="U35" s="620" t="s">
        <v>1147</v>
      </c>
      <c r="V35" s="620" t="s">
        <v>1146</v>
      </c>
      <c r="W35" s="620" t="s">
        <v>1147</v>
      </c>
      <c r="X35" s="620" t="s">
        <v>1146</v>
      </c>
      <c r="Y35" s="620" t="s">
        <v>1147</v>
      </c>
      <c r="Z35" s="620" t="s">
        <v>1146</v>
      </c>
      <c r="AA35" s="620" t="s">
        <v>1147</v>
      </c>
      <c r="AB35" s="620" t="s">
        <v>1146</v>
      </c>
      <c r="AC35" s="620" t="s">
        <v>1147</v>
      </c>
      <c r="AD35" s="620" t="s">
        <v>1010</v>
      </c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74"/>
      <c r="AY35" s="574"/>
      <c r="AZ35" s="574"/>
    </row>
    <row r="36" spans="1:52" ht="20.100000000000001" customHeight="1">
      <c r="A36" s="572">
        <v>4</v>
      </c>
      <c r="B36" s="574"/>
      <c r="C36" s="574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>
        <f t="shared" ref="AD36:AD43" si="1">SUM(D36:AC36)</f>
        <v>0</v>
      </c>
      <c r="AE36" s="574"/>
      <c r="AF36" s="574"/>
      <c r="AG36" s="574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4"/>
      <c r="AV36" s="574"/>
      <c r="AW36" s="574"/>
      <c r="AX36" s="574"/>
      <c r="AY36" s="574"/>
      <c r="AZ36" s="574"/>
    </row>
    <row r="37" spans="1:52" ht="20.100000000000001" customHeight="1">
      <c r="A37" s="572">
        <v>5</v>
      </c>
      <c r="B37" s="574"/>
      <c r="C37" s="574" t="s">
        <v>1181</v>
      </c>
      <c r="D37" s="575">
        <v>1</v>
      </c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575"/>
      <c r="S37" s="575"/>
      <c r="T37" s="575"/>
      <c r="U37" s="575"/>
      <c r="V37" s="575"/>
      <c r="W37" s="575"/>
      <c r="X37" s="575"/>
      <c r="Y37" s="575"/>
      <c r="Z37" s="575"/>
      <c r="AA37" s="575"/>
      <c r="AB37" s="575"/>
      <c r="AC37" s="575"/>
      <c r="AD37" s="579">
        <f t="shared" si="1"/>
        <v>1</v>
      </c>
      <c r="AE37" s="574"/>
      <c r="AF37" s="574"/>
      <c r="AG37" s="574"/>
      <c r="AH37" s="574"/>
      <c r="AI37" s="574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4"/>
      <c r="AU37" s="574"/>
      <c r="AV37" s="574"/>
      <c r="AW37" s="574"/>
      <c r="AX37" s="574"/>
      <c r="AY37" s="574"/>
      <c r="AZ37" s="574"/>
    </row>
    <row r="38" spans="1:52" ht="20.100000000000001" customHeight="1">
      <c r="A38" s="572">
        <v>6</v>
      </c>
      <c r="B38" s="574"/>
      <c r="C38" s="574" t="s">
        <v>1182</v>
      </c>
      <c r="D38" s="575">
        <v>1</v>
      </c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75"/>
      <c r="Y38" s="575"/>
      <c r="Z38" s="575"/>
      <c r="AA38" s="575"/>
      <c r="AB38" s="575"/>
      <c r="AC38" s="575"/>
      <c r="AD38" s="579">
        <f t="shared" si="1"/>
        <v>1</v>
      </c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4"/>
      <c r="AW38" s="574"/>
      <c r="AX38" s="574"/>
      <c r="AY38" s="574"/>
      <c r="AZ38" s="574"/>
    </row>
    <row r="39" spans="1:52" ht="20.100000000000001" customHeight="1">
      <c r="A39" s="572">
        <v>7</v>
      </c>
      <c r="B39" s="574"/>
      <c r="C39" s="574" t="s">
        <v>1183</v>
      </c>
      <c r="D39" s="575">
        <v>3</v>
      </c>
      <c r="E39" s="575"/>
      <c r="F39" s="575"/>
      <c r="G39" s="575"/>
      <c r="H39" s="575"/>
      <c r="I39" s="575"/>
      <c r="J39" s="575"/>
      <c r="K39" s="575"/>
      <c r="L39" s="575"/>
      <c r="M39" s="575"/>
      <c r="N39" s="575"/>
      <c r="O39" s="575"/>
      <c r="P39" s="575"/>
      <c r="Q39" s="575"/>
      <c r="R39" s="575"/>
      <c r="S39" s="575"/>
      <c r="T39" s="575"/>
      <c r="U39" s="575"/>
      <c r="V39" s="575"/>
      <c r="W39" s="575"/>
      <c r="X39" s="575"/>
      <c r="Y39" s="575"/>
      <c r="Z39" s="575"/>
      <c r="AA39" s="575"/>
      <c r="AB39" s="575"/>
      <c r="AC39" s="575"/>
      <c r="AD39" s="579">
        <f t="shared" si="1"/>
        <v>3</v>
      </c>
      <c r="AE39" s="574"/>
      <c r="AF39" s="574"/>
      <c r="AG39" s="574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4"/>
      <c r="AV39" s="574"/>
      <c r="AW39" s="574"/>
      <c r="AX39" s="574"/>
      <c r="AY39" s="574"/>
      <c r="AZ39" s="574"/>
    </row>
    <row r="40" spans="1:52" ht="20.100000000000001" customHeight="1">
      <c r="A40" s="572">
        <v>8</v>
      </c>
      <c r="B40" s="574"/>
      <c r="C40" s="574" t="s">
        <v>1184</v>
      </c>
      <c r="D40" s="575">
        <v>1</v>
      </c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5"/>
      <c r="Q40" s="575"/>
      <c r="R40" s="575"/>
      <c r="S40" s="575"/>
      <c r="T40" s="575"/>
      <c r="U40" s="575"/>
      <c r="V40" s="575"/>
      <c r="W40" s="575"/>
      <c r="X40" s="575"/>
      <c r="Y40" s="575"/>
      <c r="Z40" s="575"/>
      <c r="AA40" s="575"/>
      <c r="AB40" s="575"/>
      <c r="AC40" s="575"/>
      <c r="AD40" s="579">
        <f t="shared" si="1"/>
        <v>1</v>
      </c>
      <c r="AE40" s="574"/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4"/>
      <c r="AX40" s="574"/>
      <c r="AY40" s="574"/>
      <c r="AZ40" s="574"/>
    </row>
    <row r="41" spans="1:52" ht="20.100000000000001" customHeight="1">
      <c r="A41" s="572">
        <v>9</v>
      </c>
      <c r="B41" s="574"/>
      <c r="C41" s="574" t="s">
        <v>1185</v>
      </c>
      <c r="D41" s="575">
        <v>1</v>
      </c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9">
        <f t="shared" si="1"/>
        <v>1</v>
      </c>
      <c r="AE41" s="574"/>
      <c r="AF41" s="574"/>
      <c r="AG41" s="574"/>
      <c r="AH41" s="574"/>
      <c r="AI41" s="574"/>
      <c r="AJ41" s="574"/>
      <c r="AK41" s="574"/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</row>
    <row r="42" spans="1:52" ht="20.100000000000001" customHeight="1">
      <c r="A42" s="572">
        <v>10</v>
      </c>
      <c r="B42" s="574"/>
      <c r="C42" s="574" t="s">
        <v>1186</v>
      </c>
      <c r="D42" s="575">
        <v>2</v>
      </c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75"/>
      <c r="Q42" s="575"/>
      <c r="R42" s="575"/>
      <c r="S42" s="575"/>
      <c r="T42" s="575"/>
      <c r="U42" s="575"/>
      <c r="V42" s="575"/>
      <c r="W42" s="575"/>
      <c r="X42" s="575"/>
      <c r="Y42" s="575"/>
      <c r="Z42" s="575"/>
      <c r="AA42" s="575"/>
      <c r="AB42" s="575"/>
      <c r="AC42" s="575"/>
      <c r="AD42" s="579">
        <f t="shared" si="1"/>
        <v>2</v>
      </c>
      <c r="AE42" s="574"/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4"/>
      <c r="AV42" s="574"/>
      <c r="AW42" s="574"/>
      <c r="AX42" s="574"/>
      <c r="AY42" s="574"/>
      <c r="AZ42" s="574"/>
    </row>
    <row r="43" spans="1:52" ht="20.100000000000001" customHeight="1">
      <c r="A43" s="572">
        <v>11</v>
      </c>
      <c r="B43" s="574"/>
      <c r="C43" s="574" t="s">
        <v>1187</v>
      </c>
      <c r="D43" s="575">
        <v>2</v>
      </c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  <c r="S43" s="575"/>
      <c r="T43" s="575"/>
      <c r="U43" s="575"/>
      <c r="V43" s="575"/>
      <c r="W43" s="575"/>
      <c r="X43" s="575"/>
      <c r="Y43" s="575"/>
      <c r="Z43" s="575"/>
      <c r="AA43" s="575"/>
      <c r="AB43" s="575"/>
      <c r="AC43" s="575"/>
      <c r="AD43" s="579">
        <f t="shared" si="1"/>
        <v>2</v>
      </c>
      <c r="AE43" s="574"/>
      <c r="AF43" s="574"/>
      <c r="AG43" s="574"/>
      <c r="AH43" s="574"/>
      <c r="AI43" s="574"/>
      <c r="AJ43" s="574"/>
      <c r="AK43" s="574"/>
      <c r="AL43" s="574"/>
      <c r="AM43" s="574"/>
      <c r="AN43" s="574"/>
      <c r="AO43" s="574"/>
      <c r="AP43" s="574"/>
      <c r="AQ43" s="574"/>
      <c r="AR43" s="574"/>
      <c r="AS43" s="574"/>
      <c r="AT43" s="574"/>
      <c r="AU43" s="574"/>
      <c r="AV43" s="574"/>
      <c r="AW43" s="574"/>
      <c r="AX43" s="574"/>
      <c r="AY43" s="574"/>
      <c r="AZ43" s="574"/>
    </row>
    <row r="44" spans="1:52" ht="20.100000000000001" customHeight="1">
      <c r="B44" s="574"/>
      <c r="C44" s="574"/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  <c r="AB44" s="575"/>
      <c r="AC44" s="575"/>
      <c r="AD44" s="575"/>
      <c r="AE44" s="574"/>
      <c r="AF44" s="574"/>
      <c r="AG44" s="574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4"/>
      <c r="AW44" s="574"/>
      <c r="AX44" s="574"/>
      <c r="AY44" s="574"/>
      <c r="AZ44" s="574"/>
    </row>
    <row r="45" spans="1:52" ht="20.100000000000001" customHeight="1">
      <c r="B45" s="574"/>
      <c r="C45" s="574"/>
      <c r="D45" s="575"/>
      <c r="E45" s="575"/>
      <c r="F45" s="575" t="s">
        <v>1412</v>
      </c>
      <c r="G45" s="575" t="s">
        <v>1120</v>
      </c>
      <c r="H45" s="575" t="s">
        <v>1412</v>
      </c>
      <c r="I45" s="575" t="s">
        <v>1120</v>
      </c>
      <c r="J45" s="575" t="s">
        <v>1412</v>
      </c>
      <c r="K45" s="575" t="s">
        <v>1120</v>
      </c>
      <c r="L45" s="575"/>
      <c r="M45" s="575"/>
      <c r="N45" s="575"/>
      <c r="O45" s="575"/>
      <c r="P45" s="575"/>
      <c r="Q45" s="575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5"/>
      <c r="AC45" s="575"/>
      <c r="AD45" s="575"/>
      <c r="AE45" s="574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4"/>
      <c r="AS45" s="574"/>
      <c r="AT45" s="574"/>
      <c r="AU45" s="574"/>
      <c r="AV45" s="574"/>
      <c r="AW45" s="574"/>
      <c r="AX45" s="574"/>
      <c r="AY45" s="574"/>
      <c r="AZ45" s="574"/>
    </row>
    <row r="46" spans="1:52" ht="20.100000000000001" customHeight="1">
      <c r="B46" s="574"/>
      <c r="C46" s="574"/>
      <c r="D46" s="575"/>
      <c r="E46" s="575"/>
      <c r="F46" s="1114" t="s">
        <v>1413</v>
      </c>
      <c r="G46" s="1114"/>
      <c r="H46" s="1114"/>
      <c r="I46" s="1114"/>
      <c r="J46" s="1114"/>
      <c r="K46" s="1114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4"/>
      <c r="AF46" s="574"/>
      <c r="AG46" s="574"/>
      <c r="AH46" s="574"/>
      <c r="AI46" s="574"/>
      <c r="AJ46" s="574"/>
      <c r="AK46" s="574"/>
      <c r="AL46" s="574"/>
      <c r="AM46" s="574"/>
      <c r="AN46" s="574"/>
      <c r="AO46" s="574"/>
      <c r="AP46" s="574"/>
      <c r="AQ46" s="574"/>
      <c r="AR46" s="574"/>
      <c r="AS46" s="574"/>
      <c r="AT46" s="574"/>
      <c r="AU46" s="574"/>
      <c r="AV46" s="574"/>
      <c r="AW46" s="574"/>
      <c r="AX46" s="574"/>
      <c r="AY46" s="574"/>
      <c r="AZ46" s="574"/>
    </row>
    <row r="47" spans="1:52" ht="20.100000000000001" customHeight="1">
      <c r="A47" s="572">
        <v>12</v>
      </c>
      <c r="B47" s="574"/>
      <c r="E47" s="575"/>
      <c r="F47" s="1114" t="s">
        <v>1414</v>
      </c>
      <c r="G47" s="1114"/>
      <c r="H47" s="1114" t="s">
        <v>1415</v>
      </c>
      <c r="I47" s="1114"/>
      <c r="J47" s="1114" t="s">
        <v>1416</v>
      </c>
      <c r="K47" s="1114"/>
      <c r="L47" s="575"/>
      <c r="M47" s="575"/>
      <c r="N47" s="575"/>
      <c r="O47" s="575"/>
      <c r="P47" s="575"/>
      <c r="Q47" s="575"/>
      <c r="R47" s="575"/>
      <c r="S47" s="575"/>
      <c r="T47" s="575"/>
      <c r="U47" s="575"/>
      <c r="V47" s="575"/>
      <c r="W47" s="575"/>
      <c r="X47" s="575"/>
      <c r="Y47" s="575"/>
      <c r="Z47" s="575"/>
      <c r="AA47" s="575"/>
      <c r="AB47" s="575"/>
      <c r="AC47" s="575"/>
      <c r="AD47" s="575">
        <f>SUM(E47:AC47)</f>
        <v>0</v>
      </c>
      <c r="AE47" s="574"/>
      <c r="AF47" s="574"/>
      <c r="AG47" s="574"/>
      <c r="AH47" s="574"/>
      <c r="AI47" s="574"/>
      <c r="AJ47" s="574"/>
      <c r="AK47" s="574"/>
      <c r="AL47" s="574"/>
      <c r="AM47" s="574"/>
      <c r="AN47" s="574"/>
      <c r="AO47" s="574"/>
      <c r="AP47" s="574"/>
      <c r="AQ47" s="574"/>
      <c r="AR47" s="574"/>
      <c r="AS47" s="574"/>
      <c r="AT47" s="574"/>
      <c r="AU47" s="574"/>
      <c r="AV47" s="574"/>
      <c r="AW47" s="574"/>
      <c r="AX47" s="574"/>
      <c r="AY47" s="574"/>
      <c r="AZ47" s="574"/>
    </row>
    <row r="48" spans="1:52" ht="20.100000000000001" customHeight="1">
      <c r="A48" s="572">
        <v>13</v>
      </c>
      <c r="B48" s="574"/>
      <c r="C48" s="574"/>
      <c r="D48" s="574"/>
      <c r="E48" s="574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  <c r="Q48" s="575"/>
      <c r="R48" s="575"/>
      <c r="S48" s="575"/>
      <c r="T48" s="575"/>
      <c r="U48" s="575"/>
      <c r="V48" s="575"/>
      <c r="W48" s="575"/>
      <c r="X48" s="575"/>
      <c r="Y48" s="575"/>
      <c r="Z48" s="575"/>
      <c r="AA48" s="575"/>
      <c r="AB48" s="575"/>
      <c r="AC48" s="575"/>
      <c r="AD48" s="575">
        <f>SUM(D48:AC48)</f>
        <v>0</v>
      </c>
      <c r="AE48" s="574"/>
      <c r="AF48" s="574"/>
      <c r="AG48" s="574"/>
      <c r="AH48" s="574"/>
      <c r="AI48" s="574"/>
      <c r="AJ48" s="574"/>
      <c r="AK48" s="574"/>
      <c r="AL48" s="574"/>
      <c r="AM48" s="574"/>
      <c r="AN48" s="574"/>
      <c r="AO48" s="574"/>
      <c r="AP48" s="574"/>
      <c r="AQ48" s="574"/>
      <c r="AR48" s="574"/>
      <c r="AS48" s="574"/>
      <c r="AT48" s="574"/>
      <c r="AU48" s="574"/>
      <c r="AV48" s="574"/>
      <c r="AW48" s="574"/>
      <c r="AX48" s="574"/>
      <c r="AY48" s="574"/>
      <c r="AZ48" s="574"/>
    </row>
    <row r="49" spans="1:52" ht="20.100000000000001" customHeight="1">
      <c r="A49" s="572">
        <v>14</v>
      </c>
      <c r="B49" s="574" t="s">
        <v>1412</v>
      </c>
      <c r="C49" s="574" t="s">
        <v>1417</v>
      </c>
      <c r="D49" s="575">
        <f>AD6</f>
        <v>3.6</v>
      </c>
      <c r="E49" s="574"/>
      <c r="F49" s="575">
        <f>D49</f>
        <v>3.6</v>
      </c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  <c r="AA49" s="575"/>
      <c r="AB49" s="575"/>
      <c r="AC49" s="575"/>
      <c r="AD49" s="575"/>
      <c r="AE49" s="574"/>
      <c r="AF49" s="574"/>
      <c r="AG49" s="574"/>
      <c r="AH49" s="574"/>
      <c r="AI49" s="574"/>
      <c r="AJ49" s="574"/>
      <c r="AK49" s="574"/>
      <c r="AL49" s="574"/>
      <c r="AM49" s="574"/>
      <c r="AN49" s="574"/>
      <c r="AO49" s="574"/>
      <c r="AP49" s="574"/>
      <c r="AQ49" s="574"/>
      <c r="AR49" s="574"/>
      <c r="AS49" s="574"/>
      <c r="AT49" s="574"/>
      <c r="AU49" s="574"/>
      <c r="AV49" s="574"/>
      <c r="AW49" s="574"/>
      <c r="AX49" s="574"/>
      <c r="AY49" s="574"/>
      <c r="AZ49" s="574"/>
    </row>
    <row r="50" spans="1:52" ht="20.100000000000001" customHeight="1">
      <c r="A50" s="572">
        <v>15</v>
      </c>
      <c r="B50" s="574" t="s">
        <v>1120</v>
      </c>
      <c r="C50" s="574" t="s">
        <v>1407</v>
      </c>
      <c r="D50" s="575">
        <f t="shared" ref="D50:D56" si="2">AD7</f>
        <v>2.4</v>
      </c>
      <c r="E50" s="575"/>
      <c r="F50" s="575"/>
      <c r="G50" s="575">
        <f>D50</f>
        <v>2.4</v>
      </c>
      <c r="H50" s="575"/>
      <c r="I50" s="575"/>
      <c r="J50" s="575"/>
      <c r="K50" s="575"/>
      <c r="L50" s="575"/>
      <c r="M50" s="575"/>
      <c r="N50" s="575"/>
      <c r="O50" s="575"/>
      <c r="P50" s="575"/>
      <c r="Q50" s="575"/>
      <c r="R50" s="575"/>
      <c r="S50" s="575"/>
      <c r="T50" s="575"/>
      <c r="U50" s="575"/>
      <c r="V50" s="575"/>
      <c r="W50" s="575"/>
      <c r="X50" s="575"/>
      <c r="Y50" s="575"/>
      <c r="Z50" s="575"/>
      <c r="AA50" s="575"/>
      <c r="AB50" s="575"/>
      <c r="AC50" s="575"/>
      <c r="AD50" s="575"/>
      <c r="AE50" s="574"/>
      <c r="AF50" s="574"/>
      <c r="AG50" s="574"/>
      <c r="AH50" s="574"/>
      <c r="AI50" s="574"/>
      <c r="AJ50" s="574"/>
      <c r="AK50" s="574"/>
      <c r="AL50" s="574"/>
      <c r="AM50" s="574"/>
      <c r="AN50" s="574"/>
      <c r="AO50" s="574"/>
      <c r="AP50" s="574"/>
      <c r="AQ50" s="574"/>
      <c r="AR50" s="574"/>
      <c r="AS50" s="574"/>
      <c r="AT50" s="574"/>
      <c r="AU50" s="574"/>
      <c r="AV50" s="574"/>
      <c r="AW50" s="574"/>
      <c r="AX50" s="574"/>
      <c r="AY50" s="574"/>
      <c r="AZ50" s="574"/>
    </row>
    <row r="51" spans="1:52" ht="20.100000000000001" customHeight="1">
      <c r="A51" s="572">
        <v>16</v>
      </c>
      <c r="B51" s="574" t="s">
        <v>1402</v>
      </c>
      <c r="C51" s="574" t="s">
        <v>1408</v>
      </c>
      <c r="D51" s="575">
        <f t="shared" si="2"/>
        <v>43.999999999999993</v>
      </c>
      <c r="E51" s="575"/>
      <c r="F51" s="575"/>
      <c r="G51" s="575"/>
      <c r="H51" s="575">
        <f>D51</f>
        <v>43.999999999999993</v>
      </c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  <c r="Y51" s="575"/>
      <c r="Z51" s="575"/>
      <c r="AA51" s="575"/>
      <c r="AB51" s="575"/>
      <c r="AC51" s="575"/>
      <c r="AD51" s="575"/>
      <c r="AE51" s="574"/>
      <c r="AF51" s="574"/>
      <c r="AG51" s="574"/>
      <c r="AH51" s="574"/>
      <c r="AI51" s="574"/>
      <c r="AJ51" s="574"/>
      <c r="AK51" s="574"/>
      <c r="AL51" s="574"/>
      <c r="AM51" s="574"/>
      <c r="AN51" s="574"/>
      <c r="AO51" s="574"/>
      <c r="AP51" s="574"/>
      <c r="AQ51" s="574"/>
      <c r="AR51" s="574"/>
      <c r="AS51" s="574"/>
      <c r="AT51" s="574"/>
      <c r="AU51" s="574"/>
      <c r="AV51" s="574"/>
      <c r="AW51" s="574"/>
      <c r="AX51" s="574"/>
      <c r="AY51" s="574"/>
      <c r="AZ51" s="574"/>
    </row>
    <row r="52" spans="1:52" ht="20.100000000000001" customHeight="1">
      <c r="A52" s="572">
        <v>17</v>
      </c>
      <c r="B52" s="574" t="s">
        <v>1120</v>
      </c>
      <c r="C52" s="574" t="s">
        <v>1408</v>
      </c>
      <c r="D52" s="575">
        <f t="shared" si="2"/>
        <v>14.399999999999999</v>
      </c>
      <c r="E52" s="575"/>
      <c r="F52" s="575"/>
      <c r="G52" s="575"/>
      <c r="H52" s="575"/>
      <c r="I52" s="575">
        <f>D52</f>
        <v>14.399999999999999</v>
      </c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5"/>
      <c r="U52" s="575"/>
      <c r="V52" s="575"/>
      <c r="W52" s="575"/>
      <c r="X52" s="575"/>
      <c r="Y52" s="575"/>
      <c r="Z52" s="575"/>
      <c r="AA52" s="575"/>
      <c r="AB52" s="575"/>
      <c r="AC52" s="575"/>
      <c r="AD52" s="575"/>
      <c r="AE52" s="574"/>
      <c r="AF52" s="574"/>
      <c r="AG52" s="574"/>
      <c r="AH52" s="574"/>
      <c r="AI52" s="574"/>
      <c r="AJ52" s="574"/>
      <c r="AK52" s="574"/>
      <c r="AL52" s="574"/>
      <c r="AM52" s="574"/>
      <c r="AN52" s="574"/>
      <c r="AO52" s="574"/>
      <c r="AP52" s="574"/>
      <c r="AQ52" s="574"/>
      <c r="AR52" s="574"/>
      <c r="AS52" s="574"/>
      <c r="AT52" s="574"/>
      <c r="AU52" s="574"/>
      <c r="AV52" s="574"/>
      <c r="AW52" s="574"/>
      <c r="AX52" s="574"/>
      <c r="AY52" s="574"/>
      <c r="AZ52" s="574"/>
    </row>
    <row r="53" spans="1:52" ht="20.100000000000001" customHeight="1">
      <c r="A53" s="572">
        <v>18</v>
      </c>
      <c r="B53" s="574" t="s">
        <v>1402</v>
      </c>
      <c r="C53" s="574" t="s">
        <v>1409</v>
      </c>
      <c r="D53" s="575">
        <f t="shared" si="2"/>
        <v>2.6</v>
      </c>
      <c r="E53" s="575"/>
      <c r="F53" s="575">
        <f>D53*2</f>
        <v>5.2</v>
      </c>
      <c r="G53" s="575"/>
      <c r="H53" s="575"/>
      <c r="I53" s="575"/>
      <c r="J53" s="575"/>
      <c r="K53" s="575"/>
      <c r="L53" s="575"/>
      <c r="M53" s="575"/>
      <c r="N53" s="575"/>
      <c r="O53" s="575"/>
      <c r="P53" s="575"/>
      <c r="Q53" s="575"/>
      <c r="R53" s="575"/>
      <c r="S53" s="575"/>
      <c r="T53" s="575"/>
      <c r="U53" s="575"/>
      <c r="V53" s="575"/>
      <c r="W53" s="575"/>
      <c r="X53" s="575"/>
      <c r="Y53" s="575"/>
      <c r="Z53" s="575"/>
      <c r="AA53" s="575"/>
      <c r="AB53" s="575"/>
      <c r="AC53" s="575"/>
      <c r="AD53" s="575"/>
      <c r="AE53" s="574"/>
      <c r="AF53" s="574"/>
      <c r="AG53" s="574"/>
      <c r="AH53" s="574"/>
      <c r="AI53" s="574"/>
      <c r="AJ53" s="574"/>
      <c r="AK53" s="574"/>
      <c r="AL53" s="574"/>
      <c r="AM53" s="574"/>
      <c r="AN53" s="574"/>
      <c r="AO53" s="574"/>
      <c r="AP53" s="574"/>
      <c r="AQ53" s="574"/>
      <c r="AR53" s="574"/>
      <c r="AS53" s="574"/>
      <c r="AT53" s="574"/>
      <c r="AU53" s="574"/>
      <c r="AV53" s="574"/>
      <c r="AW53" s="574"/>
      <c r="AX53" s="574"/>
      <c r="AY53" s="574"/>
      <c r="AZ53" s="574"/>
    </row>
    <row r="54" spans="1:52" ht="20.100000000000001" customHeight="1">
      <c r="A54" s="572">
        <v>19</v>
      </c>
      <c r="B54" s="574" t="s">
        <v>1120</v>
      </c>
      <c r="C54" s="574" t="s">
        <v>1409</v>
      </c>
      <c r="D54" s="575">
        <f t="shared" si="2"/>
        <v>1.2</v>
      </c>
      <c r="E54" s="574"/>
      <c r="F54" s="575"/>
      <c r="G54" s="575">
        <f>D54*2</f>
        <v>2.4</v>
      </c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5"/>
      <c r="U54" s="575"/>
      <c r="V54" s="575"/>
      <c r="W54" s="575"/>
      <c r="X54" s="575"/>
      <c r="Y54" s="575"/>
      <c r="Z54" s="575"/>
      <c r="AA54" s="575"/>
      <c r="AB54" s="575"/>
      <c r="AC54" s="575"/>
      <c r="AD54" s="575"/>
      <c r="AE54" s="574"/>
      <c r="AF54" s="574"/>
      <c r="AG54" s="574"/>
      <c r="AH54" s="574"/>
      <c r="AI54" s="574"/>
      <c r="AJ54" s="574"/>
      <c r="AK54" s="574"/>
      <c r="AL54" s="574"/>
      <c r="AM54" s="574"/>
      <c r="AN54" s="574"/>
      <c r="AO54" s="574"/>
      <c r="AP54" s="574"/>
      <c r="AQ54" s="574"/>
      <c r="AR54" s="574"/>
      <c r="AS54" s="574"/>
      <c r="AT54" s="574"/>
      <c r="AU54" s="574"/>
      <c r="AV54" s="574"/>
      <c r="AW54" s="574"/>
      <c r="AX54" s="574"/>
      <c r="AY54" s="574"/>
      <c r="AZ54" s="574"/>
    </row>
    <row r="55" spans="1:52" ht="20.100000000000001" customHeight="1">
      <c r="A55" s="572">
        <v>20</v>
      </c>
      <c r="B55" s="574" t="s">
        <v>1402</v>
      </c>
      <c r="C55" s="574" t="s">
        <v>1410</v>
      </c>
      <c r="D55" s="575">
        <f t="shared" si="2"/>
        <v>1.9</v>
      </c>
      <c r="E55" s="576"/>
      <c r="F55" s="575"/>
      <c r="G55" s="575"/>
      <c r="H55" s="575"/>
      <c r="I55" s="575"/>
      <c r="J55" s="575">
        <f>D55</f>
        <v>1.9</v>
      </c>
      <c r="K55" s="575"/>
      <c r="L55" s="575"/>
      <c r="M55" s="575"/>
      <c r="N55" s="575"/>
      <c r="O55" s="575"/>
      <c r="P55" s="575"/>
      <c r="Q55" s="575"/>
      <c r="R55" s="575"/>
      <c r="S55" s="575"/>
      <c r="T55" s="575"/>
      <c r="U55" s="575"/>
      <c r="V55" s="575"/>
      <c r="W55" s="575"/>
      <c r="X55" s="575"/>
      <c r="Y55" s="575"/>
      <c r="Z55" s="575"/>
      <c r="AA55" s="575"/>
      <c r="AB55" s="575"/>
      <c r="AC55" s="575"/>
      <c r="AD55" s="575"/>
      <c r="AE55" s="574"/>
      <c r="AF55" s="574"/>
      <c r="AG55" s="574"/>
      <c r="AH55" s="574"/>
      <c r="AI55" s="574"/>
      <c r="AJ55" s="574"/>
      <c r="AK55" s="574"/>
      <c r="AL55" s="574"/>
      <c r="AM55" s="574"/>
      <c r="AN55" s="574"/>
      <c r="AO55" s="574"/>
      <c r="AP55" s="574"/>
      <c r="AQ55" s="574"/>
      <c r="AR55" s="574"/>
      <c r="AS55" s="574"/>
      <c r="AT55" s="574"/>
      <c r="AU55" s="574"/>
      <c r="AV55" s="574"/>
      <c r="AW55" s="574"/>
      <c r="AX55" s="574"/>
      <c r="AY55" s="574"/>
      <c r="AZ55" s="574"/>
    </row>
    <row r="56" spans="1:52" ht="20.100000000000001" customHeight="1">
      <c r="A56" s="572">
        <v>21</v>
      </c>
      <c r="B56" s="574" t="s">
        <v>1120</v>
      </c>
      <c r="C56" s="574" t="s">
        <v>1410</v>
      </c>
      <c r="D56" s="575">
        <f t="shared" si="2"/>
        <v>1</v>
      </c>
      <c r="E56" s="575"/>
      <c r="F56" s="575"/>
      <c r="G56" s="575"/>
      <c r="H56" s="575"/>
      <c r="I56" s="575"/>
      <c r="J56" s="575"/>
      <c r="K56" s="575">
        <f>D56</f>
        <v>1</v>
      </c>
      <c r="L56" s="575"/>
      <c r="M56" s="575"/>
      <c r="N56" s="575"/>
      <c r="O56" s="575"/>
      <c r="P56" s="575"/>
      <c r="Q56" s="575"/>
      <c r="R56" s="575"/>
      <c r="S56" s="575"/>
      <c r="T56" s="575"/>
      <c r="U56" s="575"/>
      <c r="V56" s="575"/>
      <c r="W56" s="575"/>
      <c r="X56" s="575"/>
      <c r="Y56" s="575"/>
      <c r="Z56" s="575"/>
      <c r="AA56" s="575"/>
      <c r="AB56" s="575"/>
      <c r="AC56" s="575"/>
      <c r="AD56" s="575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4"/>
      <c r="AS56" s="574"/>
      <c r="AT56" s="574"/>
      <c r="AU56" s="574"/>
      <c r="AV56" s="574"/>
      <c r="AW56" s="574"/>
      <c r="AX56" s="574"/>
      <c r="AY56" s="574"/>
      <c r="AZ56" s="574"/>
    </row>
    <row r="57" spans="1:52" ht="20.100000000000001" customHeight="1">
      <c r="A57" s="572">
        <v>22</v>
      </c>
      <c r="B57" s="574"/>
      <c r="C57" s="574"/>
      <c r="D57" s="575"/>
      <c r="E57" s="575" t="s">
        <v>1010</v>
      </c>
      <c r="F57" s="575">
        <f t="shared" ref="F57:K57" si="3">SUM(F49:F56)</f>
        <v>8.8000000000000007</v>
      </c>
      <c r="G57" s="575">
        <f t="shared" si="3"/>
        <v>4.8</v>
      </c>
      <c r="H57" s="575">
        <f t="shared" si="3"/>
        <v>43.999999999999993</v>
      </c>
      <c r="I57" s="575">
        <f t="shared" si="3"/>
        <v>14.399999999999999</v>
      </c>
      <c r="J57" s="575">
        <f t="shared" si="3"/>
        <v>1.9</v>
      </c>
      <c r="K57" s="575">
        <f t="shared" si="3"/>
        <v>1</v>
      </c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4"/>
      <c r="AF57" s="574"/>
      <c r="AG57" s="574"/>
      <c r="AH57" s="574"/>
      <c r="AI57" s="574"/>
      <c r="AJ57" s="574"/>
      <c r="AK57" s="574"/>
      <c r="AL57" s="574"/>
      <c r="AM57" s="574"/>
      <c r="AN57" s="574"/>
      <c r="AO57" s="574"/>
      <c r="AP57" s="574"/>
      <c r="AQ57" s="574"/>
      <c r="AR57" s="574"/>
      <c r="AS57" s="574"/>
      <c r="AT57" s="574"/>
      <c r="AU57" s="574"/>
      <c r="AV57" s="574"/>
      <c r="AW57" s="574"/>
      <c r="AX57" s="574"/>
      <c r="AY57" s="574"/>
      <c r="AZ57" s="574"/>
    </row>
    <row r="58" spans="1:52" ht="20.100000000000001" customHeight="1">
      <c r="A58" s="572">
        <v>23</v>
      </c>
      <c r="B58" s="574"/>
      <c r="C58" s="574"/>
      <c r="D58" s="575"/>
      <c r="E58" s="579" t="s">
        <v>1172</v>
      </c>
      <c r="F58" s="579">
        <v>9</v>
      </c>
      <c r="G58" s="579">
        <v>5</v>
      </c>
      <c r="H58" s="579">
        <v>44</v>
      </c>
      <c r="I58" s="579">
        <v>14</v>
      </c>
      <c r="J58" s="579">
        <v>2</v>
      </c>
      <c r="K58" s="579">
        <v>1</v>
      </c>
      <c r="L58" s="575"/>
      <c r="M58" s="575"/>
      <c r="N58" s="575"/>
      <c r="O58" s="575"/>
      <c r="P58" s="575"/>
      <c r="Q58" s="575"/>
      <c r="R58" s="575"/>
      <c r="S58" s="575"/>
      <c r="T58" s="575"/>
      <c r="U58" s="577"/>
      <c r="V58" s="575"/>
      <c r="W58" s="575"/>
      <c r="X58" s="577"/>
      <c r="Y58" s="577"/>
      <c r="Z58" s="577"/>
      <c r="AA58" s="577"/>
      <c r="AB58" s="577"/>
      <c r="AC58" s="577"/>
      <c r="AD58" s="575"/>
      <c r="AE58" s="574"/>
      <c r="AF58" s="574"/>
      <c r="AG58" s="574"/>
      <c r="AH58" s="574"/>
      <c r="AI58" s="574"/>
      <c r="AJ58" s="574"/>
      <c r="AK58" s="574"/>
      <c r="AL58" s="574"/>
      <c r="AM58" s="574"/>
      <c r="AN58" s="574"/>
      <c r="AO58" s="574"/>
      <c r="AP58" s="574"/>
      <c r="AQ58" s="574"/>
      <c r="AR58" s="574"/>
      <c r="AS58" s="574"/>
      <c r="AT58" s="574"/>
      <c r="AU58" s="574"/>
      <c r="AV58" s="574"/>
      <c r="AW58" s="574"/>
      <c r="AX58" s="574"/>
      <c r="AY58" s="574"/>
      <c r="AZ58" s="574"/>
    </row>
    <row r="59" spans="1:52" ht="20.100000000000001" customHeight="1">
      <c r="A59" s="572">
        <v>24</v>
      </c>
      <c r="B59" s="574"/>
      <c r="C59" s="574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7"/>
      <c r="S59" s="577"/>
      <c r="T59" s="577"/>
      <c r="U59" s="575"/>
      <c r="V59" s="575"/>
      <c r="W59" s="575"/>
      <c r="X59" s="575"/>
      <c r="Y59" s="575"/>
      <c r="Z59" s="575"/>
      <c r="AA59" s="575"/>
      <c r="AB59" s="575"/>
      <c r="AC59" s="575"/>
      <c r="AD59" s="575">
        <f>SUM(D59:AC59)</f>
        <v>0</v>
      </c>
      <c r="AE59" s="574"/>
      <c r="AF59" s="574"/>
      <c r="AG59" s="574"/>
      <c r="AH59" s="574"/>
      <c r="AI59" s="574"/>
      <c r="AJ59" s="574"/>
      <c r="AK59" s="574"/>
      <c r="AL59" s="574"/>
      <c r="AM59" s="574"/>
      <c r="AN59" s="574"/>
      <c r="AO59" s="574"/>
      <c r="AP59" s="574"/>
      <c r="AQ59" s="574"/>
      <c r="AR59" s="574"/>
      <c r="AS59" s="574"/>
      <c r="AT59" s="574"/>
      <c r="AU59" s="574"/>
      <c r="AV59" s="574"/>
      <c r="AW59" s="574"/>
      <c r="AX59" s="574"/>
      <c r="AY59" s="574"/>
      <c r="AZ59" s="574"/>
    </row>
    <row r="60" spans="1:52" ht="20.100000000000001" customHeight="1">
      <c r="A60" s="572">
        <v>25</v>
      </c>
      <c r="B60" s="574"/>
      <c r="C60" s="574"/>
      <c r="D60" s="575"/>
      <c r="E60" s="575"/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  <c r="Q60" s="575"/>
      <c r="R60" s="575"/>
      <c r="S60" s="575"/>
      <c r="T60" s="575"/>
      <c r="U60" s="575"/>
      <c r="V60" s="575"/>
      <c r="W60" s="575"/>
      <c r="X60" s="575"/>
      <c r="Y60" s="575"/>
      <c r="Z60" s="575"/>
      <c r="AA60" s="575"/>
      <c r="AB60" s="575"/>
      <c r="AC60" s="575"/>
      <c r="AD60" s="575">
        <f>SUM(D60:AC60)</f>
        <v>0</v>
      </c>
      <c r="AE60" s="574"/>
      <c r="AF60" s="574"/>
      <c r="AG60" s="574"/>
      <c r="AH60" s="574"/>
      <c r="AI60" s="574"/>
      <c r="AJ60" s="574"/>
      <c r="AK60" s="574"/>
      <c r="AL60" s="574"/>
      <c r="AM60" s="574"/>
      <c r="AN60" s="574"/>
      <c r="AO60" s="574"/>
      <c r="AP60" s="574"/>
      <c r="AQ60" s="574"/>
      <c r="AR60" s="574"/>
      <c r="AS60" s="574"/>
      <c r="AT60" s="574"/>
      <c r="AU60" s="574"/>
      <c r="AV60" s="574"/>
      <c r="AW60" s="574"/>
      <c r="AX60" s="574"/>
      <c r="AY60" s="574"/>
      <c r="AZ60" s="574"/>
    </row>
    <row r="61" spans="1:52" ht="20.100000000000001" customHeight="1">
      <c r="A61" s="572">
        <v>29</v>
      </c>
      <c r="B61" s="574"/>
      <c r="C61" s="574"/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5"/>
      <c r="X61" s="575"/>
      <c r="Y61" s="575"/>
      <c r="Z61" s="575"/>
      <c r="AA61" s="575"/>
      <c r="AB61" s="575"/>
      <c r="AC61" s="575"/>
      <c r="AD61" s="575">
        <f>SUM(D61:AC61)</f>
        <v>0</v>
      </c>
      <c r="AE61" s="574"/>
      <c r="AF61" s="574"/>
      <c r="AG61" s="574"/>
      <c r="AH61" s="574"/>
      <c r="AI61" s="574"/>
      <c r="AJ61" s="574"/>
      <c r="AK61" s="574"/>
      <c r="AL61" s="574"/>
      <c r="AM61" s="574"/>
      <c r="AN61" s="574"/>
      <c r="AO61" s="574"/>
      <c r="AP61" s="574"/>
      <c r="AQ61" s="574"/>
      <c r="AR61" s="574"/>
      <c r="AS61" s="574"/>
      <c r="AT61" s="574"/>
      <c r="AU61" s="574"/>
      <c r="AV61" s="574"/>
      <c r="AW61" s="574"/>
      <c r="AX61" s="574"/>
      <c r="AY61" s="574"/>
      <c r="AZ61" s="574"/>
    </row>
    <row r="62" spans="1:52" ht="20.100000000000001" customHeight="1">
      <c r="A62" s="572">
        <v>30</v>
      </c>
      <c r="B62" s="574"/>
      <c r="C62" s="574"/>
      <c r="D62" s="575"/>
      <c r="E62" s="575"/>
      <c r="F62" s="575"/>
      <c r="G62" s="575"/>
      <c r="H62" s="575"/>
      <c r="I62" s="575"/>
      <c r="J62" s="575"/>
      <c r="K62" s="575"/>
      <c r="L62" s="575"/>
      <c r="M62" s="575"/>
      <c r="N62" s="575"/>
      <c r="O62" s="575"/>
      <c r="P62" s="575"/>
      <c r="Q62" s="575"/>
      <c r="R62" s="575"/>
      <c r="S62" s="575"/>
      <c r="T62" s="575"/>
      <c r="U62" s="575"/>
      <c r="V62" s="575"/>
      <c r="W62" s="575"/>
      <c r="X62" s="575"/>
      <c r="Y62" s="575"/>
      <c r="Z62" s="575"/>
      <c r="AA62" s="575"/>
      <c r="AB62" s="575"/>
      <c r="AC62" s="575"/>
      <c r="AD62" s="575">
        <f>SUM(D62:AC62)</f>
        <v>0</v>
      </c>
      <c r="AE62" s="574"/>
      <c r="AF62" s="574"/>
      <c r="AG62" s="574"/>
      <c r="AH62" s="574"/>
      <c r="AI62" s="574"/>
      <c r="AJ62" s="574"/>
      <c r="AK62" s="574"/>
      <c r="AL62" s="574"/>
      <c r="AM62" s="574"/>
      <c r="AN62" s="574"/>
      <c r="AO62" s="574"/>
      <c r="AP62" s="574"/>
      <c r="AQ62" s="574"/>
      <c r="AR62" s="574"/>
      <c r="AS62" s="574"/>
      <c r="AT62" s="574"/>
      <c r="AU62" s="574"/>
      <c r="AV62" s="574"/>
      <c r="AW62" s="574"/>
      <c r="AX62" s="574"/>
      <c r="AY62" s="574"/>
      <c r="AZ62" s="574"/>
    </row>
    <row r="63" spans="1:52" ht="20.100000000000001" customHeight="1"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4"/>
      <c r="AA63" s="574"/>
      <c r="AB63" s="574"/>
      <c r="AC63" s="574"/>
      <c r="AD63" s="574"/>
      <c r="AE63" s="574"/>
      <c r="AF63" s="574"/>
      <c r="AG63" s="574"/>
      <c r="AH63" s="574"/>
      <c r="AI63" s="574"/>
      <c r="AJ63" s="574"/>
      <c r="AK63" s="574"/>
      <c r="AL63" s="574"/>
      <c r="AM63" s="574"/>
      <c r="AN63" s="574"/>
      <c r="AO63" s="574"/>
      <c r="AP63" s="574"/>
      <c r="AQ63" s="574"/>
      <c r="AR63" s="574"/>
      <c r="AS63" s="574"/>
      <c r="AT63" s="574"/>
      <c r="AU63" s="574"/>
      <c r="AV63" s="574"/>
      <c r="AW63" s="574"/>
      <c r="AX63" s="574"/>
      <c r="AY63" s="574"/>
      <c r="AZ63" s="574"/>
    </row>
    <row r="64" spans="1:52" ht="20.100000000000001" customHeight="1"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574"/>
      <c r="AM64" s="574"/>
      <c r="AN64" s="574"/>
      <c r="AO64" s="574"/>
      <c r="AP64" s="574"/>
      <c r="AQ64" s="574"/>
      <c r="AR64" s="574"/>
      <c r="AS64" s="574"/>
      <c r="AT64" s="574"/>
      <c r="AU64" s="574"/>
      <c r="AV64" s="574"/>
      <c r="AW64" s="574"/>
      <c r="AX64" s="574"/>
      <c r="AY64" s="574"/>
      <c r="AZ64" s="574"/>
    </row>
    <row r="65" spans="4:52" ht="20.100000000000001" customHeight="1"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574"/>
      <c r="AM65" s="574"/>
      <c r="AN65" s="574"/>
      <c r="AO65" s="574"/>
      <c r="AP65" s="574"/>
      <c r="AQ65" s="574"/>
      <c r="AR65" s="574"/>
      <c r="AS65" s="574"/>
      <c r="AT65" s="574"/>
      <c r="AU65" s="574"/>
      <c r="AV65" s="574"/>
      <c r="AW65" s="574"/>
      <c r="AX65" s="574"/>
      <c r="AY65" s="574"/>
      <c r="AZ65" s="574"/>
    </row>
    <row r="66" spans="4:52" ht="20.100000000000001" customHeight="1"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574"/>
      <c r="AM66" s="574"/>
      <c r="AN66" s="574"/>
      <c r="AO66" s="574"/>
      <c r="AP66" s="574"/>
      <c r="AQ66" s="574"/>
      <c r="AR66" s="574"/>
      <c r="AS66" s="574"/>
      <c r="AT66" s="574"/>
      <c r="AU66" s="574"/>
      <c r="AV66" s="574"/>
      <c r="AW66" s="574"/>
      <c r="AX66" s="574"/>
      <c r="AY66" s="574"/>
      <c r="AZ66" s="574"/>
    </row>
    <row r="67" spans="4:52" ht="20.100000000000001" customHeight="1"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574"/>
      <c r="AA67" s="574"/>
      <c r="AB67" s="574"/>
      <c r="AC67" s="574"/>
      <c r="AD67" s="574"/>
      <c r="AE67" s="574"/>
      <c r="AF67" s="574"/>
      <c r="AG67" s="574"/>
      <c r="AH67" s="574"/>
      <c r="AI67" s="574"/>
      <c r="AJ67" s="574"/>
      <c r="AK67" s="574"/>
      <c r="AL67" s="574"/>
      <c r="AM67" s="574"/>
      <c r="AN67" s="574"/>
      <c r="AO67" s="574"/>
      <c r="AP67" s="574"/>
      <c r="AQ67" s="574"/>
      <c r="AR67" s="574"/>
      <c r="AS67" s="574"/>
      <c r="AT67" s="574"/>
      <c r="AU67" s="574"/>
      <c r="AV67" s="574"/>
      <c r="AW67" s="574"/>
      <c r="AX67" s="574"/>
      <c r="AY67" s="574"/>
      <c r="AZ67" s="574"/>
    </row>
    <row r="68" spans="4:52" ht="20.100000000000001" customHeight="1"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4"/>
      <c r="AL68" s="574"/>
      <c r="AM68" s="574"/>
      <c r="AN68" s="574"/>
      <c r="AO68" s="574"/>
      <c r="AP68" s="574"/>
      <c r="AQ68" s="574"/>
      <c r="AR68" s="574"/>
      <c r="AS68" s="574"/>
      <c r="AT68" s="574"/>
      <c r="AU68" s="574"/>
      <c r="AV68" s="574"/>
      <c r="AW68" s="574"/>
      <c r="AX68" s="574"/>
      <c r="AY68" s="574"/>
      <c r="AZ68" s="574"/>
    </row>
    <row r="69" spans="4:52" ht="20.100000000000001" customHeight="1"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4"/>
      <c r="X69" s="574"/>
      <c r="Y69" s="574"/>
      <c r="Z69" s="574"/>
      <c r="AA69" s="574"/>
      <c r="AB69" s="574"/>
      <c r="AC69" s="574"/>
      <c r="AD69" s="574"/>
      <c r="AE69" s="574"/>
      <c r="AF69" s="574"/>
      <c r="AG69" s="574"/>
      <c r="AH69" s="574"/>
      <c r="AI69" s="574"/>
      <c r="AJ69" s="574"/>
      <c r="AK69" s="574"/>
      <c r="AL69" s="574"/>
      <c r="AM69" s="574"/>
      <c r="AN69" s="574"/>
      <c r="AO69" s="574"/>
      <c r="AP69" s="574"/>
      <c r="AQ69" s="574"/>
      <c r="AR69" s="574"/>
      <c r="AS69" s="574"/>
      <c r="AT69" s="574"/>
      <c r="AU69" s="574"/>
      <c r="AV69" s="574"/>
      <c r="AW69" s="574"/>
      <c r="AX69" s="574"/>
      <c r="AY69" s="574"/>
      <c r="AZ69" s="574"/>
    </row>
    <row r="70" spans="4:52" ht="20.100000000000001" customHeight="1"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4"/>
      <c r="U70" s="574"/>
      <c r="V70" s="574"/>
      <c r="W70" s="574"/>
      <c r="X70" s="574"/>
      <c r="Y70" s="574"/>
      <c r="Z70" s="574"/>
      <c r="AA70" s="574"/>
      <c r="AB70" s="574"/>
      <c r="AC70" s="574"/>
      <c r="AD70" s="574"/>
      <c r="AE70" s="574"/>
      <c r="AF70" s="574"/>
      <c r="AG70" s="574"/>
      <c r="AH70" s="574"/>
      <c r="AI70" s="574"/>
      <c r="AJ70" s="574"/>
      <c r="AK70" s="574"/>
      <c r="AL70" s="574"/>
      <c r="AM70" s="574"/>
      <c r="AN70" s="574"/>
      <c r="AO70" s="574"/>
      <c r="AP70" s="574"/>
      <c r="AQ70" s="574"/>
      <c r="AR70" s="574"/>
      <c r="AS70" s="574"/>
      <c r="AT70" s="574"/>
      <c r="AU70" s="574"/>
      <c r="AV70" s="574"/>
      <c r="AW70" s="574"/>
      <c r="AX70" s="574"/>
      <c r="AY70" s="574"/>
      <c r="AZ70" s="574"/>
    </row>
    <row r="71" spans="4:52" ht="20.100000000000001" customHeight="1">
      <c r="D71" s="574"/>
      <c r="E71" s="574"/>
      <c r="F71" s="574"/>
      <c r="G71" s="574"/>
      <c r="H71" s="574"/>
      <c r="I71" s="574"/>
      <c r="J71" s="574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74"/>
      <c r="AA71" s="574"/>
      <c r="AB71" s="574"/>
      <c r="AC71" s="574"/>
      <c r="AD71" s="574"/>
      <c r="AE71" s="574"/>
      <c r="AF71" s="574"/>
      <c r="AG71" s="574"/>
      <c r="AH71" s="574"/>
      <c r="AI71" s="574"/>
      <c r="AJ71" s="574"/>
      <c r="AK71" s="574"/>
      <c r="AL71" s="574"/>
      <c r="AM71" s="574"/>
      <c r="AN71" s="574"/>
      <c r="AO71" s="574"/>
      <c r="AP71" s="574"/>
      <c r="AQ71" s="574"/>
      <c r="AR71" s="574"/>
      <c r="AS71" s="574"/>
      <c r="AT71" s="574"/>
      <c r="AU71" s="574"/>
      <c r="AV71" s="574"/>
      <c r="AW71" s="574"/>
      <c r="AX71" s="574"/>
      <c r="AY71" s="574"/>
      <c r="AZ71" s="574"/>
    </row>
    <row r="72" spans="4:52" ht="20.100000000000001" customHeight="1"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74"/>
      <c r="AA72" s="574"/>
      <c r="AB72" s="574"/>
      <c r="AC72" s="574"/>
      <c r="AD72" s="574"/>
      <c r="AE72" s="574"/>
      <c r="AF72" s="574"/>
      <c r="AG72" s="574"/>
      <c r="AH72" s="574"/>
      <c r="AI72" s="574"/>
      <c r="AJ72" s="574"/>
      <c r="AK72" s="574"/>
      <c r="AL72" s="574"/>
      <c r="AM72" s="574"/>
      <c r="AN72" s="574"/>
      <c r="AO72" s="574"/>
      <c r="AP72" s="574"/>
      <c r="AQ72" s="574"/>
      <c r="AR72" s="574"/>
      <c r="AS72" s="574"/>
      <c r="AT72" s="574"/>
      <c r="AU72" s="574"/>
      <c r="AV72" s="574"/>
      <c r="AW72" s="574"/>
      <c r="AX72" s="574"/>
      <c r="AY72" s="574"/>
      <c r="AZ72" s="574"/>
    </row>
    <row r="73" spans="4:52" ht="20.100000000000001" customHeight="1"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4"/>
      <c r="X73" s="574"/>
      <c r="Y73" s="574"/>
      <c r="Z73" s="574"/>
      <c r="AA73" s="574"/>
      <c r="AB73" s="574"/>
      <c r="AC73" s="574"/>
      <c r="AD73" s="574"/>
      <c r="AE73" s="574"/>
      <c r="AF73" s="574"/>
      <c r="AG73" s="574"/>
      <c r="AH73" s="574"/>
      <c r="AI73" s="574"/>
      <c r="AJ73" s="574"/>
      <c r="AK73" s="574"/>
      <c r="AL73" s="574"/>
      <c r="AM73" s="574"/>
      <c r="AN73" s="574"/>
      <c r="AO73" s="574"/>
      <c r="AP73" s="574"/>
      <c r="AQ73" s="574"/>
      <c r="AR73" s="574"/>
      <c r="AS73" s="574"/>
      <c r="AT73" s="574"/>
      <c r="AU73" s="574"/>
      <c r="AV73" s="574"/>
      <c r="AW73" s="574"/>
      <c r="AX73" s="574"/>
      <c r="AY73" s="574"/>
      <c r="AZ73" s="574"/>
    </row>
    <row r="74" spans="4:52" ht="20.100000000000001" customHeight="1"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H74" s="574"/>
      <c r="AI74" s="574"/>
      <c r="AJ74" s="574"/>
      <c r="AK74" s="574"/>
      <c r="AL74" s="574"/>
      <c r="AM74" s="574"/>
      <c r="AN74" s="574"/>
      <c r="AO74" s="574"/>
      <c r="AP74" s="574"/>
      <c r="AQ74" s="574"/>
      <c r="AR74" s="574"/>
      <c r="AS74" s="574"/>
      <c r="AT74" s="574"/>
      <c r="AU74" s="574"/>
      <c r="AV74" s="574"/>
      <c r="AW74" s="574"/>
      <c r="AX74" s="574"/>
      <c r="AY74" s="574"/>
      <c r="AZ74" s="574"/>
    </row>
    <row r="75" spans="4:52" ht="20.100000000000001" customHeight="1"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4"/>
      <c r="U75" s="574"/>
      <c r="V75" s="574"/>
      <c r="W75" s="574"/>
      <c r="X75" s="574"/>
      <c r="Y75" s="574"/>
      <c r="Z75" s="574"/>
      <c r="AA75" s="574"/>
      <c r="AB75" s="574"/>
      <c r="AC75" s="574"/>
      <c r="AD75" s="574"/>
      <c r="AE75" s="574"/>
      <c r="AF75" s="574"/>
      <c r="AG75" s="574"/>
      <c r="AH75" s="574"/>
      <c r="AI75" s="574"/>
      <c r="AJ75" s="574"/>
      <c r="AK75" s="574"/>
      <c r="AL75" s="574"/>
      <c r="AM75" s="574"/>
      <c r="AN75" s="574"/>
      <c r="AO75" s="574"/>
      <c r="AP75" s="574"/>
      <c r="AQ75" s="574"/>
      <c r="AR75" s="574"/>
      <c r="AS75" s="574"/>
      <c r="AT75" s="574"/>
      <c r="AU75" s="574"/>
      <c r="AV75" s="574"/>
      <c r="AW75" s="574"/>
      <c r="AX75" s="574"/>
      <c r="AY75" s="574"/>
      <c r="AZ75" s="574"/>
    </row>
    <row r="76" spans="4:52" ht="20.100000000000001" customHeight="1"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574"/>
      <c r="AA76" s="574"/>
      <c r="AB76" s="574"/>
      <c r="AC76" s="574"/>
      <c r="AD76" s="574"/>
      <c r="AE76" s="574"/>
      <c r="AF76" s="574"/>
      <c r="AG76" s="574"/>
      <c r="AH76" s="574"/>
      <c r="AI76" s="574"/>
      <c r="AJ76" s="574"/>
      <c r="AK76" s="574"/>
      <c r="AL76" s="574"/>
      <c r="AM76" s="574"/>
      <c r="AN76" s="574"/>
      <c r="AO76" s="574"/>
      <c r="AP76" s="574"/>
      <c r="AQ76" s="574"/>
      <c r="AR76" s="574"/>
      <c r="AS76" s="574"/>
      <c r="AT76" s="574"/>
      <c r="AU76" s="574"/>
      <c r="AV76" s="574"/>
      <c r="AW76" s="574"/>
      <c r="AX76" s="574"/>
      <c r="AY76" s="574"/>
      <c r="AZ76" s="574"/>
    </row>
    <row r="77" spans="4:52" ht="20.100000000000001" customHeight="1">
      <c r="D77" s="574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74"/>
      <c r="AA77" s="574"/>
      <c r="AB77" s="574"/>
      <c r="AC77" s="574"/>
      <c r="AD77" s="574"/>
      <c r="AE77" s="574"/>
      <c r="AF77" s="574"/>
      <c r="AG77" s="574"/>
      <c r="AH77" s="574"/>
      <c r="AI77" s="574"/>
      <c r="AJ77" s="574"/>
      <c r="AK77" s="574"/>
      <c r="AL77" s="574"/>
      <c r="AM77" s="574"/>
      <c r="AN77" s="574"/>
      <c r="AO77" s="574"/>
      <c r="AP77" s="574"/>
      <c r="AQ77" s="574"/>
      <c r="AR77" s="574"/>
      <c r="AS77" s="574"/>
      <c r="AT77" s="574"/>
      <c r="AU77" s="574"/>
      <c r="AV77" s="574"/>
      <c r="AW77" s="574"/>
      <c r="AX77" s="574"/>
      <c r="AY77" s="574"/>
      <c r="AZ77" s="574"/>
    </row>
    <row r="78" spans="4:52" ht="20.100000000000001" customHeight="1"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74"/>
      <c r="X78" s="574"/>
      <c r="Y78" s="574"/>
      <c r="Z78" s="574"/>
      <c r="AA78" s="574"/>
      <c r="AB78" s="574"/>
      <c r="AC78" s="574"/>
      <c r="AD78" s="574"/>
      <c r="AE78" s="574"/>
      <c r="AF78" s="574"/>
      <c r="AG78" s="574"/>
      <c r="AH78" s="574"/>
      <c r="AI78" s="574"/>
      <c r="AJ78" s="574"/>
      <c r="AK78" s="574"/>
      <c r="AL78" s="574"/>
      <c r="AM78" s="574"/>
      <c r="AN78" s="574"/>
      <c r="AO78" s="574"/>
      <c r="AP78" s="574"/>
      <c r="AQ78" s="574"/>
      <c r="AR78" s="574"/>
      <c r="AS78" s="574"/>
      <c r="AT78" s="574"/>
      <c r="AU78" s="574"/>
      <c r="AV78" s="574"/>
      <c r="AW78" s="574"/>
      <c r="AX78" s="574"/>
      <c r="AY78" s="574"/>
      <c r="AZ78" s="574"/>
    </row>
    <row r="79" spans="4:52" ht="20.100000000000001" customHeight="1"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74"/>
      <c r="AA79" s="574"/>
      <c r="AB79" s="574"/>
      <c r="AC79" s="574"/>
      <c r="AD79" s="574"/>
      <c r="AE79" s="574"/>
      <c r="AF79" s="574"/>
      <c r="AG79" s="574"/>
      <c r="AH79" s="574"/>
      <c r="AI79" s="574"/>
      <c r="AJ79" s="574"/>
      <c r="AK79" s="574"/>
      <c r="AL79" s="574"/>
      <c r="AM79" s="574"/>
      <c r="AN79" s="574"/>
      <c r="AO79" s="574"/>
      <c r="AP79" s="574"/>
      <c r="AQ79" s="574"/>
      <c r="AR79" s="574"/>
      <c r="AS79" s="574"/>
      <c r="AT79" s="574"/>
      <c r="AU79" s="574"/>
      <c r="AV79" s="574"/>
      <c r="AW79" s="574"/>
      <c r="AX79" s="574"/>
      <c r="AY79" s="574"/>
      <c r="AZ79" s="574"/>
    </row>
    <row r="80" spans="4:52" ht="20.100000000000001" customHeight="1"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4"/>
      <c r="AL80" s="574"/>
      <c r="AM80" s="574"/>
      <c r="AN80" s="574"/>
      <c r="AO80" s="574"/>
      <c r="AP80" s="574"/>
      <c r="AQ80" s="574"/>
      <c r="AR80" s="574"/>
      <c r="AS80" s="574"/>
      <c r="AT80" s="574"/>
      <c r="AU80" s="574"/>
      <c r="AV80" s="574"/>
      <c r="AW80" s="574"/>
      <c r="AX80" s="574"/>
      <c r="AY80" s="574"/>
      <c r="AZ80" s="574"/>
    </row>
    <row r="81" spans="4:52" ht="20.100000000000001" customHeight="1"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  <c r="AA81" s="574"/>
      <c r="AB81" s="574"/>
      <c r="AC81" s="574"/>
      <c r="AD81" s="574"/>
      <c r="AE81" s="574"/>
      <c r="AF81" s="574"/>
      <c r="AG81" s="574"/>
      <c r="AH81" s="574"/>
      <c r="AI81" s="574"/>
      <c r="AJ81" s="574"/>
      <c r="AK81" s="574"/>
      <c r="AL81" s="574"/>
      <c r="AM81" s="574"/>
      <c r="AN81" s="574"/>
      <c r="AO81" s="574"/>
      <c r="AP81" s="574"/>
      <c r="AQ81" s="574"/>
      <c r="AR81" s="574"/>
      <c r="AS81" s="574"/>
      <c r="AT81" s="574"/>
      <c r="AU81" s="574"/>
      <c r="AV81" s="574"/>
      <c r="AW81" s="574"/>
      <c r="AX81" s="574"/>
      <c r="AY81" s="574"/>
      <c r="AZ81" s="574"/>
    </row>
    <row r="82" spans="4:52" ht="20.100000000000001" customHeight="1"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74"/>
      <c r="AA82" s="574"/>
      <c r="AB82" s="574"/>
      <c r="AC82" s="574"/>
      <c r="AD82" s="574"/>
      <c r="AE82" s="574"/>
      <c r="AF82" s="574"/>
      <c r="AG82" s="574"/>
      <c r="AH82" s="574"/>
      <c r="AI82" s="574"/>
      <c r="AJ82" s="574"/>
      <c r="AK82" s="574"/>
      <c r="AL82" s="574"/>
      <c r="AM82" s="574"/>
      <c r="AN82" s="574"/>
      <c r="AO82" s="574"/>
      <c r="AP82" s="574"/>
      <c r="AQ82" s="574"/>
      <c r="AR82" s="574"/>
      <c r="AS82" s="574"/>
      <c r="AT82" s="574"/>
      <c r="AU82" s="574"/>
      <c r="AV82" s="574"/>
      <c r="AW82" s="574"/>
      <c r="AX82" s="574"/>
      <c r="AY82" s="574"/>
      <c r="AZ82" s="574"/>
    </row>
    <row r="83" spans="4:52" ht="20.100000000000001" customHeight="1"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74"/>
      <c r="AA83" s="574"/>
      <c r="AB83" s="574"/>
      <c r="AC83" s="574"/>
      <c r="AD83" s="574"/>
      <c r="AE83" s="574"/>
      <c r="AF83" s="574"/>
      <c r="AG83" s="574"/>
      <c r="AH83" s="574"/>
      <c r="AI83" s="574"/>
      <c r="AJ83" s="574"/>
      <c r="AK83" s="574"/>
      <c r="AL83" s="574"/>
      <c r="AM83" s="574"/>
      <c r="AN83" s="574"/>
      <c r="AO83" s="574"/>
      <c r="AP83" s="574"/>
      <c r="AQ83" s="574"/>
      <c r="AR83" s="574"/>
      <c r="AS83" s="574"/>
      <c r="AT83" s="574"/>
      <c r="AU83" s="574"/>
      <c r="AV83" s="574"/>
      <c r="AW83" s="574"/>
      <c r="AX83" s="574"/>
      <c r="AY83" s="574"/>
      <c r="AZ83" s="574"/>
    </row>
    <row r="84" spans="4:52" ht="20.100000000000001" customHeight="1">
      <c r="D84" s="574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4"/>
      <c r="AC84" s="574"/>
      <c r="AD84" s="574"/>
      <c r="AE84" s="574"/>
      <c r="AF84" s="574"/>
      <c r="AG84" s="574"/>
      <c r="AH84" s="574"/>
      <c r="AI84" s="574"/>
      <c r="AJ84" s="574"/>
      <c r="AK84" s="574"/>
      <c r="AL84" s="574"/>
      <c r="AM84" s="574"/>
      <c r="AN84" s="574"/>
      <c r="AO84" s="574"/>
      <c r="AP84" s="574"/>
      <c r="AQ84" s="574"/>
      <c r="AR84" s="574"/>
      <c r="AS84" s="574"/>
      <c r="AT84" s="574"/>
      <c r="AU84" s="574"/>
      <c r="AV84" s="574"/>
      <c r="AW84" s="574"/>
      <c r="AX84" s="574"/>
      <c r="AY84" s="574"/>
      <c r="AZ84" s="574"/>
    </row>
    <row r="85" spans="4:52" ht="20.100000000000001" customHeight="1"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574"/>
      <c r="AF85" s="574"/>
      <c r="AG85" s="574"/>
      <c r="AH85" s="574"/>
      <c r="AI85" s="574"/>
      <c r="AJ85" s="574"/>
      <c r="AK85" s="574"/>
      <c r="AL85" s="574"/>
      <c r="AM85" s="574"/>
      <c r="AN85" s="574"/>
      <c r="AO85" s="574"/>
      <c r="AP85" s="574"/>
      <c r="AQ85" s="574"/>
      <c r="AR85" s="574"/>
      <c r="AS85" s="574"/>
      <c r="AT85" s="574"/>
      <c r="AU85" s="574"/>
      <c r="AV85" s="574"/>
      <c r="AW85" s="574"/>
      <c r="AX85" s="574"/>
      <c r="AY85" s="574"/>
      <c r="AZ85" s="574"/>
    </row>
    <row r="86" spans="4:52" ht="20.100000000000001" customHeight="1"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74"/>
      <c r="X86" s="574"/>
      <c r="Y86" s="574"/>
      <c r="Z86" s="574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</row>
    <row r="87" spans="4:52" ht="20.100000000000001" customHeight="1"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4"/>
      <c r="AI87" s="574"/>
      <c r="AJ87" s="574"/>
      <c r="AK87" s="574"/>
      <c r="AL87" s="574"/>
      <c r="AM87" s="574"/>
      <c r="AN87" s="574"/>
      <c r="AO87" s="574"/>
      <c r="AP87" s="574"/>
      <c r="AQ87" s="574"/>
      <c r="AR87" s="574"/>
      <c r="AS87" s="574"/>
      <c r="AT87" s="574"/>
      <c r="AU87" s="574"/>
      <c r="AV87" s="574"/>
      <c r="AW87" s="574"/>
      <c r="AX87" s="574"/>
      <c r="AY87" s="574"/>
      <c r="AZ87" s="574"/>
    </row>
    <row r="88" spans="4:52" ht="20.100000000000001" customHeight="1"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</row>
  </sheetData>
  <mergeCells count="4">
    <mergeCell ref="F46:K46"/>
    <mergeCell ref="F47:G47"/>
    <mergeCell ref="H47:I47"/>
    <mergeCell ref="J47:K47"/>
  </mergeCells>
  <phoneticPr fontId="3"/>
  <printOptions gridLines="1"/>
  <pageMargins left="0.39370078740157483" right="0" top="0.78740157480314965" bottom="0.39370078740157483" header="0.51181102362204722" footer="0.51181102362204722"/>
  <pageSetup paperSize="9" scale="79" orientation="landscape" r:id="rId1"/>
  <headerFooter alignWithMargins="0">
    <oddHeader>&amp;L&amp;10数　量　拾　出&amp;R&amp;10NO-&amp;P</oddHeader>
  </headerFooter>
  <rowBreaks count="1" manualBreakCount="1">
    <brk id="31" min="1" max="2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BK88"/>
  <sheetViews>
    <sheetView showZeros="0" view="pageBreakPreview" zoomScale="85" zoomScaleSheetLayoutView="85" workbookViewId="0">
      <pane xSplit="3" ySplit="4" topLeftCell="D5" activePane="bottomRight" state="frozen"/>
      <selection activeCell="B3" sqref="B3:B6"/>
      <selection pane="topRight" activeCell="B3" sqref="B3:B6"/>
      <selection pane="bottomLeft" activeCell="B3" sqref="B3:B6"/>
      <selection pane="bottomRight"/>
    </sheetView>
  </sheetViews>
  <sheetFormatPr defaultRowHeight="20.100000000000001" customHeight="1"/>
  <cols>
    <col min="1" max="1" width="3.25" style="572" bestFit="1" customWidth="1"/>
    <col min="2" max="2" width="4" style="572" customWidth="1"/>
    <col min="3" max="3" width="33.625" style="572" customWidth="1"/>
    <col min="4" max="27" width="4.5" style="572" customWidth="1"/>
    <col min="28" max="28" width="4.375" style="572" customWidth="1"/>
    <col min="29" max="52" width="4.5" style="572" customWidth="1"/>
    <col min="53" max="256" width="9" style="572"/>
    <col min="257" max="257" width="3.25" style="572" bestFit="1" customWidth="1"/>
    <col min="258" max="258" width="4" style="572" customWidth="1"/>
    <col min="259" max="259" width="33.625" style="572" customWidth="1"/>
    <col min="260" max="283" width="4.5" style="572" customWidth="1"/>
    <col min="284" max="284" width="4.375" style="572" customWidth="1"/>
    <col min="285" max="308" width="4.5" style="572" customWidth="1"/>
    <col min="309" max="512" width="9" style="572"/>
    <col min="513" max="513" width="3.25" style="572" bestFit="1" customWidth="1"/>
    <col min="514" max="514" width="4" style="572" customWidth="1"/>
    <col min="515" max="515" width="33.625" style="572" customWidth="1"/>
    <col min="516" max="539" width="4.5" style="572" customWidth="1"/>
    <col min="540" max="540" width="4.375" style="572" customWidth="1"/>
    <col min="541" max="564" width="4.5" style="572" customWidth="1"/>
    <col min="565" max="768" width="9" style="572"/>
    <col min="769" max="769" width="3.25" style="572" bestFit="1" customWidth="1"/>
    <col min="770" max="770" width="4" style="572" customWidth="1"/>
    <col min="771" max="771" width="33.625" style="572" customWidth="1"/>
    <col min="772" max="795" width="4.5" style="572" customWidth="1"/>
    <col min="796" max="796" width="4.375" style="572" customWidth="1"/>
    <col min="797" max="820" width="4.5" style="572" customWidth="1"/>
    <col min="821" max="1024" width="9" style="572"/>
    <col min="1025" max="1025" width="3.25" style="572" bestFit="1" customWidth="1"/>
    <col min="1026" max="1026" width="4" style="572" customWidth="1"/>
    <col min="1027" max="1027" width="33.625" style="572" customWidth="1"/>
    <col min="1028" max="1051" width="4.5" style="572" customWidth="1"/>
    <col min="1052" max="1052" width="4.375" style="572" customWidth="1"/>
    <col min="1053" max="1076" width="4.5" style="572" customWidth="1"/>
    <col min="1077" max="1280" width="9" style="572"/>
    <col min="1281" max="1281" width="3.25" style="572" bestFit="1" customWidth="1"/>
    <col min="1282" max="1282" width="4" style="572" customWidth="1"/>
    <col min="1283" max="1283" width="33.625" style="572" customWidth="1"/>
    <col min="1284" max="1307" width="4.5" style="572" customWidth="1"/>
    <col min="1308" max="1308" width="4.375" style="572" customWidth="1"/>
    <col min="1309" max="1332" width="4.5" style="572" customWidth="1"/>
    <col min="1333" max="1536" width="9" style="572"/>
    <col min="1537" max="1537" width="3.25" style="572" bestFit="1" customWidth="1"/>
    <col min="1538" max="1538" width="4" style="572" customWidth="1"/>
    <col min="1539" max="1539" width="33.625" style="572" customWidth="1"/>
    <col min="1540" max="1563" width="4.5" style="572" customWidth="1"/>
    <col min="1564" max="1564" width="4.375" style="572" customWidth="1"/>
    <col min="1565" max="1588" width="4.5" style="572" customWidth="1"/>
    <col min="1589" max="1792" width="9" style="572"/>
    <col min="1793" max="1793" width="3.25" style="572" bestFit="1" customWidth="1"/>
    <col min="1794" max="1794" width="4" style="572" customWidth="1"/>
    <col min="1795" max="1795" width="33.625" style="572" customWidth="1"/>
    <col min="1796" max="1819" width="4.5" style="572" customWidth="1"/>
    <col min="1820" max="1820" width="4.375" style="572" customWidth="1"/>
    <col min="1821" max="1844" width="4.5" style="572" customWidth="1"/>
    <col min="1845" max="2048" width="9" style="572"/>
    <col min="2049" max="2049" width="3.25" style="572" bestFit="1" customWidth="1"/>
    <col min="2050" max="2050" width="4" style="572" customWidth="1"/>
    <col min="2051" max="2051" width="33.625" style="572" customWidth="1"/>
    <col min="2052" max="2075" width="4.5" style="572" customWidth="1"/>
    <col min="2076" max="2076" width="4.375" style="572" customWidth="1"/>
    <col min="2077" max="2100" width="4.5" style="572" customWidth="1"/>
    <col min="2101" max="2304" width="9" style="572"/>
    <col min="2305" max="2305" width="3.25" style="572" bestFit="1" customWidth="1"/>
    <col min="2306" max="2306" width="4" style="572" customWidth="1"/>
    <col min="2307" max="2307" width="33.625" style="572" customWidth="1"/>
    <col min="2308" max="2331" width="4.5" style="572" customWidth="1"/>
    <col min="2332" max="2332" width="4.375" style="572" customWidth="1"/>
    <col min="2333" max="2356" width="4.5" style="572" customWidth="1"/>
    <col min="2357" max="2560" width="9" style="572"/>
    <col min="2561" max="2561" width="3.25" style="572" bestFit="1" customWidth="1"/>
    <col min="2562" max="2562" width="4" style="572" customWidth="1"/>
    <col min="2563" max="2563" width="33.625" style="572" customWidth="1"/>
    <col min="2564" max="2587" width="4.5" style="572" customWidth="1"/>
    <col min="2588" max="2588" width="4.375" style="572" customWidth="1"/>
    <col min="2589" max="2612" width="4.5" style="572" customWidth="1"/>
    <col min="2613" max="2816" width="9" style="572"/>
    <col min="2817" max="2817" width="3.25" style="572" bestFit="1" customWidth="1"/>
    <col min="2818" max="2818" width="4" style="572" customWidth="1"/>
    <col min="2819" max="2819" width="33.625" style="572" customWidth="1"/>
    <col min="2820" max="2843" width="4.5" style="572" customWidth="1"/>
    <col min="2844" max="2844" width="4.375" style="572" customWidth="1"/>
    <col min="2845" max="2868" width="4.5" style="572" customWidth="1"/>
    <col min="2869" max="3072" width="9" style="572"/>
    <col min="3073" max="3073" width="3.25" style="572" bestFit="1" customWidth="1"/>
    <col min="3074" max="3074" width="4" style="572" customWidth="1"/>
    <col min="3075" max="3075" width="33.625" style="572" customWidth="1"/>
    <col min="3076" max="3099" width="4.5" style="572" customWidth="1"/>
    <col min="3100" max="3100" width="4.375" style="572" customWidth="1"/>
    <col min="3101" max="3124" width="4.5" style="572" customWidth="1"/>
    <col min="3125" max="3328" width="9" style="572"/>
    <col min="3329" max="3329" width="3.25" style="572" bestFit="1" customWidth="1"/>
    <col min="3330" max="3330" width="4" style="572" customWidth="1"/>
    <col min="3331" max="3331" width="33.625" style="572" customWidth="1"/>
    <col min="3332" max="3355" width="4.5" style="572" customWidth="1"/>
    <col min="3356" max="3356" width="4.375" style="572" customWidth="1"/>
    <col min="3357" max="3380" width="4.5" style="572" customWidth="1"/>
    <col min="3381" max="3584" width="9" style="572"/>
    <col min="3585" max="3585" width="3.25" style="572" bestFit="1" customWidth="1"/>
    <col min="3586" max="3586" width="4" style="572" customWidth="1"/>
    <col min="3587" max="3587" width="33.625" style="572" customWidth="1"/>
    <col min="3588" max="3611" width="4.5" style="572" customWidth="1"/>
    <col min="3612" max="3612" width="4.375" style="572" customWidth="1"/>
    <col min="3613" max="3636" width="4.5" style="572" customWidth="1"/>
    <col min="3637" max="3840" width="9" style="572"/>
    <col min="3841" max="3841" width="3.25" style="572" bestFit="1" customWidth="1"/>
    <col min="3842" max="3842" width="4" style="572" customWidth="1"/>
    <col min="3843" max="3843" width="33.625" style="572" customWidth="1"/>
    <col min="3844" max="3867" width="4.5" style="572" customWidth="1"/>
    <col min="3868" max="3868" width="4.375" style="572" customWidth="1"/>
    <col min="3869" max="3892" width="4.5" style="572" customWidth="1"/>
    <col min="3893" max="4096" width="9" style="572"/>
    <col min="4097" max="4097" width="3.25" style="572" bestFit="1" customWidth="1"/>
    <col min="4098" max="4098" width="4" style="572" customWidth="1"/>
    <col min="4099" max="4099" width="33.625" style="572" customWidth="1"/>
    <col min="4100" max="4123" width="4.5" style="572" customWidth="1"/>
    <col min="4124" max="4124" width="4.375" style="572" customWidth="1"/>
    <col min="4125" max="4148" width="4.5" style="572" customWidth="1"/>
    <col min="4149" max="4352" width="9" style="572"/>
    <col min="4353" max="4353" width="3.25" style="572" bestFit="1" customWidth="1"/>
    <col min="4354" max="4354" width="4" style="572" customWidth="1"/>
    <col min="4355" max="4355" width="33.625" style="572" customWidth="1"/>
    <col min="4356" max="4379" width="4.5" style="572" customWidth="1"/>
    <col min="4380" max="4380" width="4.375" style="572" customWidth="1"/>
    <col min="4381" max="4404" width="4.5" style="572" customWidth="1"/>
    <col min="4405" max="4608" width="9" style="572"/>
    <col min="4609" max="4609" width="3.25" style="572" bestFit="1" customWidth="1"/>
    <col min="4610" max="4610" width="4" style="572" customWidth="1"/>
    <col min="4611" max="4611" width="33.625" style="572" customWidth="1"/>
    <col min="4612" max="4635" width="4.5" style="572" customWidth="1"/>
    <col min="4636" max="4636" width="4.375" style="572" customWidth="1"/>
    <col min="4637" max="4660" width="4.5" style="572" customWidth="1"/>
    <col min="4661" max="4864" width="9" style="572"/>
    <col min="4865" max="4865" width="3.25" style="572" bestFit="1" customWidth="1"/>
    <col min="4866" max="4866" width="4" style="572" customWidth="1"/>
    <col min="4867" max="4867" width="33.625" style="572" customWidth="1"/>
    <col min="4868" max="4891" width="4.5" style="572" customWidth="1"/>
    <col min="4892" max="4892" width="4.375" style="572" customWidth="1"/>
    <col min="4893" max="4916" width="4.5" style="572" customWidth="1"/>
    <col min="4917" max="5120" width="9" style="572"/>
    <col min="5121" max="5121" width="3.25" style="572" bestFit="1" customWidth="1"/>
    <col min="5122" max="5122" width="4" style="572" customWidth="1"/>
    <col min="5123" max="5123" width="33.625" style="572" customWidth="1"/>
    <col min="5124" max="5147" width="4.5" style="572" customWidth="1"/>
    <col min="5148" max="5148" width="4.375" style="572" customWidth="1"/>
    <col min="5149" max="5172" width="4.5" style="572" customWidth="1"/>
    <col min="5173" max="5376" width="9" style="572"/>
    <col min="5377" max="5377" width="3.25" style="572" bestFit="1" customWidth="1"/>
    <col min="5378" max="5378" width="4" style="572" customWidth="1"/>
    <col min="5379" max="5379" width="33.625" style="572" customWidth="1"/>
    <col min="5380" max="5403" width="4.5" style="572" customWidth="1"/>
    <col min="5404" max="5404" width="4.375" style="572" customWidth="1"/>
    <col min="5405" max="5428" width="4.5" style="572" customWidth="1"/>
    <col min="5429" max="5632" width="9" style="572"/>
    <col min="5633" max="5633" width="3.25" style="572" bestFit="1" customWidth="1"/>
    <col min="5634" max="5634" width="4" style="572" customWidth="1"/>
    <col min="5635" max="5635" width="33.625" style="572" customWidth="1"/>
    <col min="5636" max="5659" width="4.5" style="572" customWidth="1"/>
    <col min="5660" max="5660" width="4.375" style="572" customWidth="1"/>
    <col min="5661" max="5684" width="4.5" style="572" customWidth="1"/>
    <col min="5685" max="5888" width="9" style="572"/>
    <col min="5889" max="5889" width="3.25" style="572" bestFit="1" customWidth="1"/>
    <col min="5890" max="5890" width="4" style="572" customWidth="1"/>
    <col min="5891" max="5891" width="33.625" style="572" customWidth="1"/>
    <col min="5892" max="5915" width="4.5" style="572" customWidth="1"/>
    <col min="5916" max="5916" width="4.375" style="572" customWidth="1"/>
    <col min="5917" max="5940" width="4.5" style="572" customWidth="1"/>
    <col min="5941" max="6144" width="9" style="572"/>
    <col min="6145" max="6145" width="3.25" style="572" bestFit="1" customWidth="1"/>
    <col min="6146" max="6146" width="4" style="572" customWidth="1"/>
    <col min="6147" max="6147" width="33.625" style="572" customWidth="1"/>
    <col min="6148" max="6171" width="4.5" style="572" customWidth="1"/>
    <col min="6172" max="6172" width="4.375" style="572" customWidth="1"/>
    <col min="6173" max="6196" width="4.5" style="572" customWidth="1"/>
    <col min="6197" max="6400" width="9" style="572"/>
    <col min="6401" max="6401" width="3.25" style="572" bestFit="1" customWidth="1"/>
    <col min="6402" max="6402" width="4" style="572" customWidth="1"/>
    <col min="6403" max="6403" width="33.625" style="572" customWidth="1"/>
    <col min="6404" max="6427" width="4.5" style="572" customWidth="1"/>
    <col min="6428" max="6428" width="4.375" style="572" customWidth="1"/>
    <col min="6429" max="6452" width="4.5" style="572" customWidth="1"/>
    <col min="6453" max="6656" width="9" style="572"/>
    <col min="6657" max="6657" width="3.25" style="572" bestFit="1" customWidth="1"/>
    <col min="6658" max="6658" width="4" style="572" customWidth="1"/>
    <col min="6659" max="6659" width="33.625" style="572" customWidth="1"/>
    <col min="6660" max="6683" width="4.5" style="572" customWidth="1"/>
    <col min="6684" max="6684" width="4.375" style="572" customWidth="1"/>
    <col min="6685" max="6708" width="4.5" style="572" customWidth="1"/>
    <col min="6709" max="6912" width="9" style="572"/>
    <col min="6913" max="6913" width="3.25" style="572" bestFit="1" customWidth="1"/>
    <col min="6914" max="6914" width="4" style="572" customWidth="1"/>
    <col min="6915" max="6915" width="33.625" style="572" customWidth="1"/>
    <col min="6916" max="6939" width="4.5" style="572" customWidth="1"/>
    <col min="6940" max="6940" width="4.375" style="572" customWidth="1"/>
    <col min="6941" max="6964" width="4.5" style="572" customWidth="1"/>
    <col min="6965" max="7168" width="9" style="572"/>
    <col min="7169" max="7169" width="3.25" style="572" bestFit="1" customWidth="1"/>
    <col min="7170" max="7170" width="4" style="572" customWidth="1"/>
    <col min="7171" max="7171" width="33.625" style="572" customWidth="1"/>
    <col min="7172" max="7195" width="4.5" style="572" customWidth="1"/>
    <col min="7196" max="7196" width="4.375" style="572" customWidth="1"/>
    <col min="7197" max="7220" width="4.5" style="572" customWidth="1"/>
    <col min="7221" max="7424" width="9" style="572"/>
    <col min="7425" max="7425" width="3.25" style="572" bestFit="1" customWidth="1"/>
    <col min="7426" max="7426" width="4" style="572" customWidth="1"/>
    <col min="7427" max="7427" width="33.625" style="572" customWidth="1"/>
    <col min="7428" max="7451" width="4.5" style="572" customWidth="1"/>
    <col min="7452" max="7452" width="4.375" style="572" customWidth="1"/>
    <col min="7453" max="7476" width="4.5" style="572" customWidth="1"/>
    <col min="7477" max="7680" width="9" style="572"/>
    <col min="7681" max="7681" width="3.25" style="572" bestFit="1" customWidth="1"/>
    <col min="7682" max="7682" width="4" style="572" customWidth="1"/>
    <col min="7683" max="7683" width="33.625" style="572" customWidth="1"/>
    <col min="7684" max="7707" width="4.5" style="572" customWidth="1"/>
    <col min="7708" max="7708" width="4.375" style="572" customWidth="1"/>
    <col min="7709" max="7732" width="4.5" style="572" customWidth="1"/>
    <col min="7733" max="7936" width="9" style="572"/>
    <col min="7937" max="7937" width="3.25" style="572" bestFit="1" customWidth="1"/>
    <col min="7938" max="7938" width="4" style="572" customWidth="1"/>
    <col min="7939" max="7939" width="33.625" style="572" customWidth="1"/>
    <col min="7940" max="7963" width="4.5" style="572" customWidth="1"/>
    <col min="7964" max="7964" width="4.375" style="572" customWidth="1"/>
    <col min="7965" max="7988" width="4.5" style="572" customWidth="1"/>
    <col min="7989" max="8192" width="9" style="572"/>
    <col min="8193" max="8193" width="3.25" style="572" bestFit="1" customWidth="1"/>
    <col min="8194" max="8194" width="4" style="572" customWidth="1"/>
    <col min="8195" max="8195" width="33.625" style="572" customWidth="1"/>
    <col min="8196" max="8219" width="4.5" style="572" customWidth="1"/>
    <col min="8220" max="8220" width="4.375" style="572" customWidth="1"/>
    <col min="8221" max="8244" width="4.5" style="572" customWidth="1"/>
    <col min="8245" max="8448" width="9" style="572"/>
    <col min="8449" max="8449" width="3.25" style="572" bestFit="1" customWidth="1"/>
    <col min="8450" max="8450" width="4" style="572" customWidth="1"/>
    <col min="8451" max="8451" width="33.625" style="572" customWidth="1"/>
    <col min="8452" max="8475" width="4.5" style="572" customWidth="1"/>
    <col min="8476" max="8476" width="4.375" style="572" customWidth="1"/>
    <col min="8477" max="8500" width="4.5" style="572" customWidth="1"/>
    <col min="8501" max="8704" width="9" style="572"/>
    <col min="8705" max="8705" width="3.25" style="572" bestFit="1" customWidth="1"/>
    <col min="8706" max="8706" width="4" style="572" customWidth="1"/>
    <col min="8707" max="8707" width="33.625" style="572" customWidth="1"/>
    <col min="8708" max="8731" width="4.5" style="572" customWidth="1"/>
    <col min="8732" max="8732" width="4.375" style="572" customWidth="1"/>
    <col min="8733" max="8756" width="4.5" style="572" customWidth="1"/>
    <col min="8757" max="8960" width="9" style="572"/>
    <col min="8961" max="8961" width="3.25" style="572" bestFit="1" customWidth="1"/>
    <col min="8962" max="8962" width="4" style="572" customWidth="1"/>
    <col min="8963" max="8963" width="33.625" style="572" customWidth="1"/>
    <col min="8964" max="8987" width="4.5" style="572" customWidth="1"/>
    <col min="8988" max="8988" width="4.375" style="572" customWidth="1"/>
    <col min="8989" max="9012" width="4.5" style="572" customWidth="1"/>
    <col min="9013" max="9216" width="9" style="572"/>
    <col min="9217" max="9217" width="3.25" style="572" bestFit="1" customWidth="1"/>
    <col min="9218" max="9218" width="4" style="572" customWidth="1"/>
    <col min="9219" max="9219" width="33.625" style="572" customWidth="1"/>
    <col min="9220" max="9243" width="4.5" style="572" customWidth="1"/>
    <col min="9244" max="9244" width="4.375" style="572" customWidth="1"/>
    <col min="9245" max="9268" width="4.5" style="572" customWidth="1"/>
    <col min="9269" max="9472" width="9" style="572"/>
    <col min="9473" max="9473" width="3.25" style="572" bestFit="1" customWidth="1"/>
    <col min="9474" max="9474" width="4" style="572" customWidth="1"/>
    <col min="9475" max="9475" width="33.625" style="572" customWidth="1"/>
    <col min="9476" max="9499" width="4.5" style="572" customWidth="1"/>
    <col min="9500" max="9500" width="4.375" style="572" customWidth="1"/>
    <col min="9501" max="9524" width="4.5" style="572" customWidth="1"/>
    <col min="9525" max="9728" width="9" style="572"/>
    <col min="9729" max="9729" width="3.25" style="572" bestFit="1" customWidth="1"/>
    <col min="9730" max="9730" width="4" style="572" customWidth="1"/>
    <col min="9731" max="9731" width="33.625" style="572" customWidth="1"/>
    <col min="9732" max="9755" width="4.5" style="572" customWidth="1"/>
    <col min="9756" max="9756" width="4.375" style="572" customWidth="1"/>
    <col min="9757" max="9780" width="4.5" style="572" customWidth="1"/>
    <col min="9781" max="9984" width="9" style="572"/>
    <col min="9985" max="9985" width="3.25" style="572" bestFit="1" customWidth="1"/>
    <col min="9986" max="9986" width="4" style="572" customWidth="1"/>
    <col min="9987" max="9987" width="33.625" style="572" customWidth="1"/>
    <col min="9988" max="10011" width="4.5" style="572" customWidth="1"/>
    <col min="10012" max="10012" width="4.375" style="572" customWidth="1"/>
    <col min="10013" max="10036" width="4.5" style="572" customWidth="1"/>
    <col min="10037" max="10240" width="9" style="572"/>
    <col min="10241" max="10241" width="3.25" style="572" bestFit="1" customWidth="1"/>
    <col min="10242" max="10242" width="4" style="572" customWidth="1"/>
    <col min="10243" max="10243" width="33.625" style="572" customWidth="1"/>
    <col min="10244" max="10267" width="4.5" style="572" customWidth="1"/>
    <col min="10268" max="10268" width="4.375" style="572" customWidth="1"/>
    <col min="10269" max="10292" width="4.5" style="572" customWidth="1"/>
    <col min="10293" max="10496" width="9" style="572"/>
    <col min="10497" max="10497" width="3.25" style="572" bestFit="1" customWidth="1"/>
    <col min="10498" max="10498" width="4" style="572" customWidth="1"/>
    <col min="10499" max="10499" width="33.625" style="572" customWidth="1"/>
    <col min="10500" max="10523" width="4.5" style="572" customWidth="1"/>
    <col min="10524" max="10524" width="4.375" style="572" customWidth="1"/>
    <col min="10525" max="10548" width="4.5" style="572" customWidth="1"/>
    <col min="10549" max="10752" width="9" style="572"/>
    <col min="10753" max="10753" width="3.25" style="572" bestFit="1" customWidth="1"/>
    <col min="10754" max="10754" width="4" style="572" customWidth="1"/>
    <col min="10755" max="10755" width="33.625" style="572" customWidth="1"/>
    <col min="10756" max="10779" width="4.5" style="572" customWidth="1"/>
    <col min="10780" max="10780" width="4.375" style="572" customWidth="1"/>
    <col min="10781" max="10804" width="4.5" style="572" customWidth="1"/>
    <col min="10805" max="11008" width="9" style="572"/>
    <col min="11009" max="11009" width="3.25" style="572" bestFit="1" customWidth="1"/>
    <col min="11010" max="11010" width="4" style="572" customWidth="1"/>
    <col min="11011" max="11011" width="33.625" style="572" customWidth="1"/>
    <col min="11012" max="11035" width="4.5" style="572" customWidth="1"/>
    <col min="11036" max="11036" width="4.375" style="572" customWidth="1"/>
    <col min="11037" max="11060" width="4.5" style="572" customWidth="1"/>
    <col min="11061" max="11264" width="9" style="572"/>
    <col min="11265" max="11265" width="3.25" style="572" bestFit="1" customWidth="1"/>
    <col min="11266" max="11266" width="4" style="572" customWidth="1"/>
    <col min="11267" max="11267" width="33.625" style="572" customWidth="1"/>
    <col min="11268" max="11291" width="4.5" style="572" customWidth="1"/>
    <col min="11292" max="11292" width="4.375" style="572" customWidth="1"/>
    <col min="11293" max="11316" width="4.5" style="572" customWidth="1"/>
    <col min="11317" max="11520" width="9" style="572"/>
    <col min="11521" max="11521" width="3.25" style="572" bestFit="1" customWidth="1"/>
    <col min="11522" max="11522" width="4" style="572" customWidth="1"/>
    <col min="11523" max="11523" width="33.625" style="572" customWidth="1"/>
    <col min="11524" max="11547" width="4.5" style="572" customWidth="1"/>
    <col min="11548" max="11548" width="4.375" style="572" customWidth="1"/>
    <col min="11549" max="11572" width="4.5" style="572" customWidth="1"/>
    <col min="11573" max="11776" width="9" style="572"/>
    <col min="11777" max="11777" width="3.25" style="572" bestFit="1" customWidth="1"/>
    <col min="11778" max="11778" width="4" style="572" customWidth="1"/>
    <col min="11779" max="11779" width="33.625" style="572" customWidth="1"/>
    <col min="11780" max="11803" width="4.5" style="572" customWidth="1"/>
    <col min="11804" max="11804" width="4.375" style="572" customWidth="1"/>
    <col min="11805" max="11828" width="4.5" style="572" customWidth="1"/>
    <col min="11829" max="12032" width="9" style="572"/>
    <col min="12033" max="12033" width="3.25" style="572" bestFit="1" customWidth="1"/>
    <col min="12034" max="12034" width="4" style="572" customWidth="1"/>
    <col min="12035" max="12035" width="33.625" style="572" customWidth="1"/>
    <col min="12036" max="12059" width="4.5" style="572" customWidth="1"/>
    <col min="12060" max="12060" width="4.375" style="572" customWidth="1"/>
    <col min="12061" max="12084" width="4.5" style="572" customWidth="1"/>
    <col min="12085" max="12288" width="9" style="572"/>
    <col min="12289" max="12289" width="3.25" style="572" bestFit="1" customWidth="1"/>
    <col min="12290" max="12290" width="4" style="572" customWidth="1"/>
    <col min="12291" max="12291" width="33.625" style="572" customWidth="1"/>
    <col min="12292" max="12315" width="4.5" style="572" customWidth="1"/>
    <col min="12316" max="12316" width="4.375" style="572" customWidth="1"/>
    <col min="12317" max="12340" width="4.5" style="572" customWidth="1"/>
    <col min="12341" max="12544" width="9" style="572"/>
    <col min="12545" max="12545" width="3.25" style="572" bestFit="1" customWidth="1"/>
    <col min="12546" max="12546" width="4" style="572" customWidth="1"/>
    <col min="12547" max="12547" width="33.625" style="572" customWidth="1"/>
    <col min="12548" max="12571" width="4.5" style="572" customWidth="1"/>
    <col min="12572" max="12572" width="4.375" style="572" customWidth="1"/>
    <col min="12573" max="12596" width="4.5" style="572" customWidth="1"/>
    <col min="12597" max="12800" width="9" style="572"/>
    <col min="12801" max="12801" width="3.25" style="572" bestFit="1" customWidth="1"/>
    <col min="12802" max="12802" width="4" style="572" customWidth="1"/>
    <col min="12803" max="12803" width="33.625" style="572" customWidth="1"/>
    <col min="12804" max="12827" width="4.5" style="572" customWidth="1"/>
    <col min="12828" max="12828" width="4.375" style="572" customWidth="1"/>
    <col min="12829" max="12852" width="4.5" style="572" customWidth="1"/>
    <col min="12853" max="13056" width="9" style="572"/>
    <col min="13057" max="13057" width="3.25" style="572" bestFit="1" customWidth="1"/>
    <col min="13058" max="13058" width="4" style="572" customWidth="1"/>
    <col min="13059" max="13059" width="33.625" style="572" customWidth="1"/>
    <col min="13060" max="13083" width="4.5" style="572" customWidth="1"/>
    <col min="13084" max="13084" width="4.375" style="572" customWidth="1"/>
    <col min="13085" max="13108" width="4.5" style="572" customWidth="1"/>
    <col min="13109" max="13312" width="9" style="572"/>
    <col min="13313" max="13313" width="3.25" style="572" bestFit="1" customWidth="1"/>
    <col min="13314" max="13314" width="4" style="572" customWidth="1"/>
    <col min="13315" max="13315" width="33.625" style="572" customWidth="1"/>
    <col min="13316" max="13339" width="4.5" style="572" customWidth="1"/>
    <col min="13340" max="13340" width="4.375" style="572" customWidth="1"/>
    <col min="13341" max="13364" width="4.5" style="572" customWidth="1"/>
    <col min="13365" max="13568" width="9" style="572"/>
    <col min="13569" max="13569" width="3.25" style="572" bestFit="1" customWidth="1"/>
    <col min="13570" max="13570" width="4" style="572" customWidth="1"/>
    <col min="13571" max="13571" width="33.625" style="572" customWidth="1"/>
    <col min="13572" max="13595" width="4.5" style="572" customWidth="1"/>
    <col min="13596" max="13596" width="4.375" style="572" customWidth="1"/>
    <col min="13597" max="13620" width="4.5" style="572" customWidth="1"/>
    <col min="13621" max="13824" width="9" style="572"/>
    <col min="13825" max="13825" width="3.25" style="572" bestFit="1" customWidth="1"/>
    <col min="13826" max="13826" width="4" style="572" customWidth="1"/>
    <col min="13827" max="13827" width="33.625" style="572" customWidth="1"/>
    <col min="13828" max="13851" width="4.5" style="572" customWidth="1"/>
    <col min="13852" max="13852" width="4.375" style="572" customWidth="1"/>
    <col min="13853" max="13876" width="4.5" style="572" customWidth="1"/>
    <col min="13877" max="14080" width="9" style="572"/>
    <col min="14081" max="14081" width="3.25" style="572" bestFit="1" customWidth="1"/>
    <col min="14082" max="14082" width="4" style="572" customWidth="1"/>
    <col min="14083" max="14083" width="33.625" style="572" customWidth="1"/>
    <col min="14084" max="14107" width="4.5" style="572" customWidth="1"/>
    <col min="14108" max="14108" width="4.375" style="572" customWidth="1"/>
    <col min="14109" max="14132" width="4.5" style="572" customWidth="1"/>
    <col min="14133" max="14336" width="9" style="572"/>
    <col min="14337" max="14337" width="3.25" style="572" bestFit="1" customWidth="1"/>
    <col min="14338" max="14338" width="4" style="572" customWidth="1"/>
    <col min="14339" max="14339" width="33.625" style="572" customWidth="1"/>
    <col min="14340" max="14363" width="4.5" style="572" customWidth="1"/>
    <col min="14364" max="14364" width="4.375" style="572" customWidth="1"/>
    <col min="14365" max="14388" width="4.5" style="572" customWidth="1"/>
    <col min="14389" max="14592" width="9" style="572"/>
    <col min="14593" max="14593" width="3.25" style="572" bestFit="1" customWidth="1"/>
    <col min="14594" max="14594" width="4" style="572" customWidth="1"/>
    <col min="14595" max="14595" width="33.625" style="572" customWidth="1"/>
    <col min="14596" max="14619" width="4.5" style="572" customWidth="1"/>
    <col min="14620" max="14620" width="4.375" style="572" customWidth="1"/>
    <col min="14621" max="14644" width="4.5" style="572" customWidth="1"/>
    <col min="14645" max="14848" width="9" style="572"/>
    <col min="14849" max="14849" width="3.25" style="572" bestFit="1" customWidth="1"/>
    <col min="14850" max="14850" width="4" style="572" customWidth="1"/>
    <col min="14851" max="14851" width="33.625" style="572" customWidth="1"/>
    <col min="14852" max="14875" width="4.5" style="572" customWidth="1"/>
    <col min="14876" max="14876" width="4.375" style="572" customWidth="1"/>
    <col min="14877" max="14900" width="4.5" style="572" customWidth="1"/>
    <col min="14901" max="15104" width="9" style="572"/>
    <col min="15105" max="15105" width="3.25" style="572" bestFit="1" customWidth="1"/>
    <col min="15106" max="15106" width="4" style="572" customWidth="1"/>
    <col min="15107" max="15107" width="33.625" style="572" customWidth="1"/>
    <col min="15108" max="15131" width="4.5" style="572" customWidth="1"/>
    <col min="15132" max="15132" width="4.375" style="572" customWidth="1"/>
    <col min="15133" max="15156" width="4.5" style="572" customWidth="1"/>
    <col min="15157" max="15360" width="9" style="572"/>
    <col min="15361" max="15361" width="3.25" style="572" bestFit="1" customWidth="1"/>
    <col min="15362" max="15362" width="4" style="572" customWidth="1"/>
    <col min="15363" max="15363" width="33.625" style="572" customWidth="1"/>
    <col min="15364" max="15387" width="4.5" style="572" customWidth="1"/>
    <col min="15388" max="15388" width="4.375" style="572" customWidth="1"/>
    <col min="15389" max="15412" width="4.5" style="572" customWidth="1"/>
    <col min="15413" max="15616" width="9" style="572"/>
    <col min="15617" max="15617" width="3.25" style="572" bestFit="1" customWidth="1"/>
    <col min="15618" max="15618" width="4" style="572" customWidth="1"/>
    <col min="15619" max="15619" width="33.625" style="572" customWidth="1"/>
    <col min="15620" max="15643" width="4.5" style="572" customWidth="1"/>
    <col min="15644" max="15644" width="4.375" style="572" customWidth="1"/>
    <col min="15645" max="15668" width="4.5" style="572" customWidth="1"/>
    <col min="15669" max="15872" width="9" style="572"/>
    <col min="15873" max="15873" width="3.25" style="572" bestFit="1" customWidth="1"/>
    <col min="15874" max="15874" width="4" style="572" customWidth="1"/>
    <col min="15875" max="15875" width="33.625" style="572" customWidth="1"/>
    <col min="15876" max="15899" width="4.5" style="572" customWidth="1"/>
    <col min="15900" max="15900" width="4.375" style="572" customWidth="1"/>
    <col min="15901" max="15924" width="4.5" style="572" customWidth="1"/>
    <col min="15925" max="16128" width="9" style="572"/>
    <col min="16129" max="16129" width="3.25" style="572" bestFit="1" customWidth="1"/>
    <col min="16130" max="16130" width="4" style="572" customWidth="1"/>
    <col min="16131" max="16131" width="33.625" style="572" customWidth="1"/>
    <col min="16132" max="16155" width="4.5" style="572" customWidth="1"/>
    <col min="16156" max="16156" width="4.375" style="572" customWidth="1"/>
    <col min="16157" max="16180" width="4.5" style="572" customWidth="1"/>
    <col min="16181" max="16384" width="9" style="572"/>
  </cols>
  <sheetData>
    <row r="1" spans="1:63" ht="20.100000000000001" customHeight="1">
      <c r="B1" s="573" t="s">
        <v>1418</v>
      </c>
      <c r="C1" s="572" t="s">
        <v>1419</v>
      </c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4"/>
      <c r="AN1" s="574"/>
      <c r="AO1" s="574"/>
      <c r="AP1" s="574"/>
      <c r="AQ1" s="574"/>
      <c r="AR1" s="574"/>
      <c r="AS1" s="574"/>
      <c r="AT1" s="574"/>
      <c r="AU1" s="574"/>
      <c r="AV1" s="574"/>
      <c r="AW1" s="574"/>
      <c r="AX1" s="574"/>
      <c r="AY1" s="574"/>
      <c r="AZ1" s="574"/>
    </row>
    <row r="2" spans="1:63" ht="20.100000000000001" customHeight="1">
      <c r="A2" s="572">
        <v>1</v>
      </c>
      <c r="C2" s="574"/>
      <c r="D2" s="620" t="s">
        <v>1420</v>
      </c>
      <c r="E2" s="620"/>
      <c r="H2" s="619" t="s">
        <v>1421</v>
      </c>
      <c r="I2" s="620"/>
      <c r="L2" s="619" t="s">
        <v>1422</v>
      </c>
      <c r="M2" s="619"/>
      <c r="N2" s="620"/>
      <c r="O2" s="619"/>
      <c r="P2" s="620"/>
      <c r="Q2" s="620"/>
      <c r="X2" s="574"/>
      <c r="Y2" s="574"/>
      <c r="AA2" s="574"/>
      <c r="AB2" s="574"/>
      <c r="AC2" s="574"/>
      <c r="AD2" s="574"/>
      <c r="AE2" s="574"/>
      <c r="AF2" s="574"/>
      <c r="AG2" s="574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19"/>
      <c r="BB2" s="619"/>
      <c r="BC2" s="619"/>
      <c r="BD2" s="619"/>
      <c r="BE2" s="619"/>
      <c r="BF2" s="619"/>
      <c r="BG2" s="619"/>
      <c r="BH2" s="619"/>
      <c r="BI2" s="619"/>
      <c r="BJ2" s="619"/>
      <c r="BK2" s="619"/>
    </row>
    <row r="3" spans="1:63" ht="20.100000000000001" customHeight="1">
      <c r="A3" s="572">
        <v>2</v>
      </c>
      <c r="C3" s="574"/>
      <c r="D3" s="620"/>
      <c r="E3" s="620"/>
      <c r="F3" s="574"/>
      <c r="G3" s="574"/>
      <c r="H3" s="574"/>
      <c r="I3" s="574"/>
      <c r="M3" s="574"/>
      <c r="N3" s="574"/>
      <c r="O3" s="574"/>
      <c r="P3" s="574"/>
      <c r="Q3" s="574"/>
      <c r="R3" s="574"/>
      <c r="S3" s="574"/>
      <c r="T3" s="574"/>
      <c r="X3" s="574"/>
      <c r="Y3" s="574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19"/>
      <c r="BB3" s="619"/>
      <c r="BC3" s="619"/>
      <c r="BD3" s="619"/>
      <c r="BE3" s="619"/>
      <c r="BF3" s="619"/>
      <c r="BG3" s="619"/>
      <c r="BH3" s="619"/>
      <c r="BI3" s="619"/>
      <c r="BJ3" s="619"/>
      <c r="BK3" s="619"/>
    </row>
    <row r="4" spans="1:63" ht="20.100000000000001" customHeight="1">
      <c r="A4" s="572">
        <v>3</v>
      </c>
      <c r="C4" s="620" t="s">
        <v>1145</v>
      </c>
      <c r="D4" s="620" t="s">
        <v>1146</v>
      </c>
      <c r="E4" s="620" t="s">
        <v>1147</v>
      </c>
      <c r="F4" s="620" t="s">
        <v>1146</v>
      </c>
      <c r="G4" s="620" t="s">
        <v>1147</v>
      </c>
      <c r="H4" s="620" t="s">
        <v>1146</v>
      </c>
      <c r="I4" s="620" t="s">
        <v>1147</v>
      </c>
      <c r="J4" s="620" t="s">
        <v>1146</v>
      </c>
      <c r="K4" s="620" t="s">
        <v>1147</v>
      </c>
      <c r="L4" s="620" t="s">
        <v>1146</v>
      </c>
      <c r="M4" s="620" t="s">
        <v>1147</v>
      </c>
      <c r="N4" s="620" t="s">
        <v>1146</v>
      </c>
      <c r="O4" s="620" t="s">
        <v>1147</v>
      </c>
      <c r="P4" s="620" t="s">
        <v>1146</v>
      </c>
      <c r="Q4" s="620" t="s">
        <v>1147</v>
      </c>
      <c r="R4" s="620" t="s">
        <v>1146</v>
      </c>
      <c r="S4" s="620" t="s">
        <v>1147</v>
      </c>
      <c r="T4" s="620" t="s">
        <v>1146</v>
      </c>
      <c r="U4" s="620" t="s">
        <v>1147</v>
      </c>
      <c r="V4" s="620" t="s">
        <v>1146</v>
      </c>
      <c r="W4" s="620" t="s">
        <v>1147</v>
      </c>
      <c r="X4" s="620" t="s">
        <v>1146</v>
      </c>
      <c r="Y4" s="620" t="s">
        <v>1147</v>
      </c>
      <c r="Z4" s="620" t="s">
        <v>1146</v>
      </c>
      <c r="AA4" s="620" t="s">
        <v>1147</v>
      </c>
      <c r="AB4" s="620" t="s">
        <v>1146</v>
      </c>
      <c r="AC4" s="620" t="s">
        <v>1010</v>
      </c>
      <c r="AD4" s="581" t="s">
        <v>1172</v>
      </c>
      <c r="AE4" s="620"/>
      <c r="AF4" s="620"/>
      <c r="AG4" s="620"/>
      <c r="AH4" s="620"/>
      <c r="AI4" s="620"/>
      <c r="AJ4" s="620"/>
      <c r="AK4" s="620"/>
      <c r="AL4" s="620"/>
      <c r="AM4" s="620"/>
      <c r="AN4" s="620"/>
      <c r="AO4" s="620"/>
      <c r="AP4" s="620"/>
      <c r="AQ4" s="620"/>
      <c r="AR4" s="620"/>
      <c r="AS4" s="620"/>
      <c r="AT4" s="620"/>
      <c r="AU4" s="620"/>
      <c r="AV4" s="620"/>
      <c r="AW4" s="620"/>
      <c r="AX4" s="620"/>
      <c r="AY4" s="620"/>
      <c r="AZ4" s="620"/>
      <c r="BA4" s="619"/>
      <c r="BB4" s="619"/>
      <c r="BC4" s="619"/>
      <c r="BD4" s="619"/>
      <c r="BE4" s="619"/>
      <c r="BF4" s="619"/>
      <c r="BG4" s="619"/>
      <c r="BH4" s="619"/>
      <c r="BI4" s="619"/>
      <c r="BJ4" s="619"/>
      <c r="BK4" s="619"/>
    </row>
    <row r="5" spans="1:63" s="574" customFormat="1" ht="20.100000000000001" customHeight="1">
      <c r="A5" s="572">
        <v>4</v>
      </c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>
        <f>SUM(C5:AB5)</f>
        <v>0</v>
      </c>
      <c r="AD5" s="575">
        <f>SUM(D5:AC5)</f>
        <v>0</v>
      </c>
      <c r="AX5" s="620"/>
      <c r="AY5" s="620"/>
      <c r="AZ5" s="620"/>
      <c r="BA5" s="620"/>
      <c r="BB5" s="620"/>
      <c r="BC5" s="620"/>
      <c r="BD5" s="620"/>
      <c r="BE5" s="620"/>
      <c r="BF5" s="620"/>
      <c r="BG5" s="620"/>
      <c r="BH5" s="620"/>
      <c r="BI5" s="620"/>
      <c r="BJ5" s="620"/>
      <c r="BK5" s="620"/>
    </row>
    <row r="6" spans="1:63" s="574" customFormat="1" ht="20.100000000000001" customHeight="1">
      <c r="A6" s="572">
        <v>5</v>
      </c>
      <c r="B6" s="574" t="s">
        <v>1402</v>
      </c>
      <c r="C6" s="574" t="s">
        <v>1410</v>
      </c>
      <c r="D6" s="575">
        <v>16.8</v>
      </c>
      <c r="E6" s="575"/>
      <c r="F6" s="575"/>
      <c r="G6" s="575"/>
      <c r="H6" s="575">
        <v>13.2</v>
      </c>
      <c r="I6" s="575"/>
      <c r="J6" s="575"/>
      <c r="K6" s="575"/>
      <c r="L6" s="575">
        <v>18.2</v>
      </c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>
        <f>SUM(D6:AB6)</f>
        <v>48.2</v>
      </c>
      <c r="AD6" s="579">
        <v>48</v>
      </c>
      <c r="AG6" s="574">
        <v>16.2</v>
      </c>
      <c r="AI6" s="574">
        <v>29.4</v>
      </c>
      <c r="AK6" s="574">
        <v>47.6</v>
      </c>
    </row>
    <row r="7" spans="1:63" s="574" customFormat="1" ht="20.100000000000001" customHeight="1">
      <c r="A7" s="572">
        <v>6</v>
      </c>
      <c r="B7" s="574" t="s">
        <v>1120</v>
      </c>
      <c r="C7" s="574" t="s">
        <v>1410</v>
      </c>
      <c r="D7" s="575"/>
      <c r="E7" s="575">
        <v>10.199999999999999</v>
      </c>
      <c r="F7" s="575"/>
      <c r="G7" s="575"/>
      <c r="H7" s="575">
        <v>6.8</v>
      </c>
      <c r="I7" s="575"/>
      <c r="J7" s="575"/>
      <c r="K7" s="575"/>
      <c r="L7" s="575">
        <v>5.3</v>
      </c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>
        <f>SUM(D7:AB7)</f>
        <v>22.3</v>
      </c>
      <c r="AD7" s="579">
        <v>20</v>
      </c>
      <c r="AG7" s="574">
        <v>7.8</v>
      </c>
      <c r="AI7" s="574">
        <v>14.6</v>
      </c>
      <c r="AK7" s="574">
        <v>19.899999999999999</v>
      </c>
    </row>
    <row r="8" spans="1:63" s="574" customFormat="1" ht="20.100000000000001" customHeight="1">
      <c r="A8" s="572">
        <v>7</v>
      </c>
      <c r="D8" s="575"/>
      <c r="E8" s="575"/>
      <c r="F8" s="575">
        <f t="shared" ref="F8:F17" si="0">SUM(D8:E8)</f>
        <v>0</v>
      </c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9"/>
      <c r="AD8" s="579"/>
    </row>
    <row r="9" spans="1:63" s="574" customFormat="1" ht="20.100000000000001" customHeight="1">
      <c r="A9" s="572">
        <v>8</v>
      </c>
      <c r="D9" s="575"/>
      <c r="E9" s="575"/>
      <c r="F9" s="575">
        <f t="shared" si="0"/>
        <v>0</v>
      </c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5"/>
      <c r="U9" s="575"/>
      <c r="V9" s="575"/>
      <c r="W9" s="575"/>
      <c r="X9" s="575"/>
      <c r="Y9" s="575"/>
      <c r="Z9" s="575"/>
      <c r="AA9" s="575"/>
      <c r="AB9" s="575"/>
      <c r="AC9" s="579"/>
      <c r="AD9" s="579"/>
    </row>
    <row r="10" spans="1:63" s="574" customFormat="1" ht="20.100000000000001" customHeight="1">
      <c r="A10" s="572">
        <v>9</v>
      </c>
      <c r="C10" s="574" t="s">
        <v>1188</v>
      </c>
      <c r="D10" s="575"/>
      <c r="E10" s="575">
        <v>4</v>
      </c>
      <c r="F10" s="575"/>
      <c r="G10" s="575"/>
      <c r="H10" s="575">
        <v>4</v>
      </c>
      <c r="I10" s="575"/>
      <c r="J10" s="575"/>
      <c r="K10" s="575"/>
      <c r="L10" s="575">
        <v>3</v>
      </c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9"/>
      <c r="AD10" s="579">
        <f>SUM(D10:AC10)</f>
        <v>11</v>
      </c>
    </row>
    <row r="11" spans="1:63" s="574" customFormat="1" ht="20.100000000000001" customHeight="1">
      <c r="A11" s="572">
        <v>10</v>
      </c>
      <c r="D11" s="575"/>
      <c r="E11" s="575"/>
      <c r="F11" s="575">
        <f t="shared" si="0"/>
        <v>0</v>
      </c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9"/>
      <c r="AD11" s="579">
        <f>SUM(D11:AC11)</f>
        <v>0</v>
      </c>
    </row>
    <row r="12" spans="1:63" s="574" customFormat="1" ht="20.100000000000001" customHeight="1">
      <c r="A12" s="572">
        <v>11</v>
      </c>
      <c r="C12" s="574" t="s">
        <v>1177</v>
      </c>
      <c r="D12" s="575"/>
      <c r="E12" s="575">
        <v>2</v>
      </c>
      <c r="F12" s="575"/>
      <c r="G12" s="575"/>
      <c r="H12" s="575">
        <v>3</v>
      </c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9"/>
      <c r="AD12" s="579">
        <f>SUM(D12:AC12)</f>
        <v>5</v>
      </c>
    </row>
    <row r="13" spans="1:63" s="574" customFormat="1" ht="20.100000000000001" customHeight="1">
      <c r="A13" s="572">
        <v>12</v>
      </c>
      <c r="D13" s="575"/>
      <c r="E13" s="575"/>
      <c r="F13" s="575">
        <f t="shared" si="0"/>
        <v>0</v>
      </c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>
        <f t="shared" ref="AD13:AD31" si="1">SUM(D13:AC13)</f>
        <v>0</v>
      </c>
    </row>
    <row r="14" spans="1:63" s="574" customFormat="1" ht="20.100000000000001" customHeight="1">
      <c r="A14" s="572">
        <v>13</v>
      </c>
      <c r="D14" s="575"/>
      <c r="E14" s="575"/>
      <c r="F14" s="575">
        <f t="shared" si="0"/>
        <v>0</v>
      </c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>
        <f t="shared" si="1"/>
        <v>0</v>
      </c>
    </row>
    <row r="15" spans="1:63" s="574" customFormat="1" ht="20.100000000000001" customHeight="1">
      <c r="A15" s="572">
        <v>14</v>
      </c>
      <c r="D15" s="575"/>
      <c r="E15" s="575"/>
      <c r="F15" s="575">
        <f t="shared" si="0"/>
        <v>0</v>
      </c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5"/>
      <c r="W15" s="575"/>
      <c r="X15" s="575"/>
      <c r="Y15" s="575"/>
      <c r="Z15" s="575"/>
      <c r="AA15" s="575"/>
      <c r="AB15" s="575"/>
      <c r="AC15" s="575"/>
      <c r="AD15" s="575">
        <f t="shared" si="1"/>
        <v>0</v>
      </c>
    </row>
    <row r="16" spans="1:63" s="574" customFormat="1" ht="20.100000000000001" customHeight="1">
      <c r="A16" s="572">
        <v>15</v>
      </c>
      <c r="D16" s="575"/>
      <c r="E16" s="575"/>
      <c r="F16" s="575">
        <f t="shared" si="0"/>
        <v>0</v>
      </c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>
        <f t="shared" si="1"/>
        <v>0</v>
      </c>
    </row>
    <row r="17" spans="1:52" s="574" customFormat="1" ht="20.100000000000001" customHeight="1">
      <c r="A17" s="572">
        <v>16</v>
      </c>
      <c r="D17" s="575"/>
      <c r="E17" s="575"/>
      <c r="F17" s="575">
        <f t="shared" si="0"/>
        <v>0</v>
      </c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A17" s="575"/>
      <c r="AB17" s="575"/>
      <c r="AC17" s="575"/>
      <c r="AD17" s="575">
        <f t="shared" si="1"/>
        <v>0</v>
      </c>
    </row>
    <row r="18" spans="1:52" s="574" customFormat="1" ht="20.100000000000001" customHeight="1">
      <c r="A18" s="572">
        <v>17</v>
      </c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>
        <f t="shared" si="1"/>
        <v>0</v>
      </c>
    </row>
    <row r="19" spans="1:52" s="574" customFormat="1" ht="20.100000000000001" customHeight="1">
      <c r="A19" s="572">
        <v>18</v>
      </c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>
        <f t="shared" si="1"/>
        <v>0</v>
      </c>
    </row>
    <row r="20" spans="1:52" s="574" customFormat="1" ht="20.100000000000001" customHeight="1">
      <c r="A20" s="572">
        <v>19</v>
      </c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5">
        <f t="shared" si="1"/>
        <v>0</v>
      </c>
    </row>
    <row r="21" spans="1:52" s="574" customFormat="1" ht="20.100000000000001" customHeight="1">
      <c r="A21" s="572">
        <v>20</v>
      </c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5"/>
      <c r="X21" s="575"/>
      <c r="Y21" s="575"/>
      <c r="Z21" s="575"/>
      <c r="AA21" s="575"/>
      <c r="AB21" s="575"/>
      <c r="AC21" s="575"/>
      <c r="AD21" s="575">
        <f t="shared" si="1"/>
        <v>0</v>
      </c>
    </row>
    <row r="22" spans="1:52" s="574" customFormat="1" ht="20.100000000000001" customHeight="1">
      <c r="A22" s="572">
        <v>21</v>
      </c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>
        <f t="shared" si="1"/>
        <v>0</v>
      </c>
    </row>
    <row r="23" spans="1:52" s="574" customFormat="1" ht="20.100000000000001" customHeight="1">
      <c r="A23" s="572">
        <v>22</v>
      </c>
      <c r="D23" s="575"/>
      <c r="E23" s="575"/>
      <c r="F23" s="575"/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5"/>
      <c r="W23" s="575"/>
      <c r="X23" s="575"/>
      <c r="Y23" s="575"/>
      <c r="Z23" s="575"/>
      <c r="AA23" s="575"/>
      <c r="AB23" s="575"/>
      <c r="AC23" s="575"/>
      <c r="AD23" s="575">
        <f t="shared" si="1"/>
        <v>0</v>
      </c>
    </row>
    <row r="24" spans="1:52" s="574" customFormat="1" ht="20.100000000000001" customHeight="1">
      <c r="A24" s="572">
        <v>23</v>
      </c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7"/>
      <c r="V24" s="575"/>
      <c r="W24" s="575"/>
      <c r="X24" s="577"/>
      <c r="Y24" s="577"/>
      <c r="Z24" s="577"/>
      <c r="AA24" s="577"/>
      <c r="AB24" s="577"/>
      <c r="AC24" s="577"/>
      <c r="AD24" s="575">
        <f t="shared" si="1"/>
        <v>0</v>
      </c>
      <c r="AE24" s="578"/>
      <c r="AF24" s="578"/>
      <c r="AG24" s="578"/>
    </row>
    <row r="25" spans="1:52" s="574" customFormat="1" ht="20.100000000000001" customHeight="1">
      <c r="A25" s="572">
        <v>24</v>
      </c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7"/>
      <c r="S25" s="577"/>
      <c r="T25" s="577"/>
      <c r="U25" s="575"/>
      <c r="V25" s="575"/>
      <c r="W25" s="575"/>
      <c r="X25" s="575"/>
      <c r="Y25" s="575"/>
      <c r="Z25" s="575"/>
      <c r="AA25" s="575"/>
      <c r="AB25" s="575"/>
      <c r="AC25" s="575"/>
      <c r="AD25" s="575">
        <f t="shared" si="1"/>
        <v>0</v>
      </c>
    </row>
    <row r="26" spans="1:52" s="574" customFormat="1" ht="20.100000000000001" customHeight="1">
      <c r="A26" s="572">
        <v>25</v>
      </c>
      <c r="D26" s="575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5">
        <f t="shared" si="1"/>
        <v>0</v>
      </c>
    </row>
    <row r="27" spans="1:52" s="574" customFormat="1" ht="20.100000000000001" customHeight="1">
      <c r="A27" s="572">
        <v>26</v>
      </c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5"/>
      <c r="W27" s="575"/>
      <c r="X27" s="575"/>
      <c r="Y27" s="575"/>
      <c r="Z27" s="575"/>
      <c r="AA27" s="575"/>
      <c r="AB27" s="575"/>
      <c r="AC27" s="575"/>
      <c r="AD27" s="575">
        <f t="shared" si="1"/>
        <v>0</v>
      </c>
    </row>
    <row r="28" spans="1:52" s="574" customFormat="1" ht="20.100000000000001" customHeight="1">
      <c r="A28" s="572">
        <v>27</v>
      </c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>
        <f t="shared" si="1"/>
        <v>0</v>
      </c>
    </row>
    <row r="29" spans="1:52" s="574" customFormat="1" ht="20.100000000000001" customHeight="1">
      <c r="A29" s="572">
        <v>28</v>
      </c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>
        <f t="shared" si="1"/>
        <v>0</v>
      </c>
    </row>
    <row r="30" spans="1:52" s="574" customFormat="1" ht="20.100000000000001" customHeight="1">
      <c r="A30" s="572">
        <v>29</v>
      </c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5"/>
      <c r="Z30" s="575"/>
      <c r="AA30" s="575"/>
      <c r="AB30" s="575"/>
      <c r="AC30" s="575"/>
      <c r="AD30" s="575">
        <f t="shared" si="1"/>
        <v>0</v>
      </c>
    </row>
    <row r="31" spans="1:52" s="574" customFormat="1" ht="20.100000000000001" customHeight="1">
      <c r="A31" s="572">
        <v>30</v>
      </c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5"/>
      <c r="W31" s="575"/>
      <c r="X31" s="575"/>
      <c r="Y31" s="575"/>
      <c r="Z31" s="575"/>
      <c r="AA31" s="575"/>
      <c r="AB31" s="575"/>
      <c r="AC31" s="575"/>
      <c r="AD31" s="575">
        <f t="shared" si="1"/>
        <v>0</v>
      </c>
    </row>
    <row r="32" spans="1:52" ht="20.100000000000001" customHeight="1">
      <c r="C32" s="574"/>
      <c r="D32" s="574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  <c r="AA32" s="574"/>
      <c r="AB32" s="574"/>
      <c r="AC32" s="574"/>
      <c r="AD32" s="574"/>
      <c r="AE32" s="574"/>
      <c r="AF32" s="574"/>
      <c r="AG32" s="574"/>
      <c r="AH32" s="574"/>
      <c r="AI32" s="57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74"/>
      <c r="AX32" s="574"/>
      <c r="AY32" s="574"/>
      <c r="AZ32" s="574"/>
    </row>
    <row r="33" spans="3:52" ht="20.100000000000001" customHeight="1"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74"/>
      <c r="AX33" s="574"/>
      <c r="AY33" s="574"/>
      <c r="AZ33" s="574"/>
    </row>
    <row r="34" spans="3:52" ht="20.100000000000001" customHeight="1"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  <c r="AV34" s="574"/>
      <c r="AW34" s="574"/>
      <c r="AX34" s="574"/>
      <c r="AY34" s="574"/>
      <c r="AZ34" s="574"/>
    </row>
    <row r="35" spans="3:52" ht="20.100000000000001" customHeight="1"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74"/>
      <c r="AY35" s="574"/>
      <c r="AZ35" s="574"/>
    </row>
    <row r="36" spans="3:52" ht="20.100000000000001" customHeight="1"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4"/>
      <c r="AA36" s="574"/>
      <c r="AB36" s="574"/>
      <c r="AC36" s="574"/>
      <c r="AD36" s="574"/>
      <c r="AE36" s="574"/>
      <c r="AF36" s="574"/>
      <c r="AG36" s="574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4"/>
      <c r="AV36" s="574"/>
      <c r="AW36" s="574"/>
      <c r="AX36" s="574"/>
      <c r="AY36" s="574"/>
      <c r="AZ36" s="574"/>
    </row>
    <row r="37" spans="3:52" ht="20.100000000000001" customHeight="1"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574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4"/>
      <c r="AU37" s="574"/>
      <c r="AV37" s="574"/>
      <c r="AW37" s="574"/>
      <c r="AX37" s="574"/>
      <c r="AY37" s="574"/>
      <c r="AZ37" s="574"/>
    </row>
    <row r="38" spans="3:52" ht="20.100000000000001" customHeight="1"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4"/>
      <c r="AW38" s="574"/>
      <c r="AX38" s="574"/>
      <c r="AY38" s="574"/>
      <c r="AZ38" s="574"/>
    </row>
    <row r="39" spans="3:52" ht="20.100000000000001" customHeight="1"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4"/>
      <c r="AV39" s="574"/>
      <c r="AW39" s="574"/>
      <c r="AX39" s="574"/>
      <c r="AY39" s="574"/>
      <c r="AZ39" s="574"/>
    </row>
    <row r="40" spans="3:52" ht="20.100000000000001" customHeight="1">
      <c r="C40" s="574"/>
      <c r="D40" s="574"/>
      <c r="E40" s="574"/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574"/>
      <c r="AA40" s="574"/>
      <c r="AB40" s="574"/>
      <c r="AC40" s="574"/>
      <c r="AD40" s="574"/>
      <c r="AE40" s="574"/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4"/>
      <c r="AX40" s="574"/>
      <c r="AY40" s="574"/>
      <c r="AZ40" s="574"/>
    </row>
    <row r="41" spans="3:52" ht="20.100000000000001" customHeight="1"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  <c r="AA41" s="574"/>
      <c r="AB41" s="574"/>
      <c r="AC41" s="574"/>
      <c r="AD41" s="574"/>
      <c r="AE41" s="574"/>
      <c r="AF41" s="574"/>
      <c r="AG41" s="574"/>
      <c r="AH41" s="574"/>
      <c r="AI41" s="574"/>
      <c r="AJ41" s="574"/>
      <c r="AK41" s="574"/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</row>
    <row r="42" spans="3:52" ht="20.100000000000001" customHeight="1">
      <c r="C42" s="574"/>
      <c r="D42" s="574"/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574"/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4"/>
      <c r="AV42" s="574"/>
      <c r="AW42" s="574"/>
      <c r="AX42" s="574"/>
      <c r="AY42" s="574"/>
      <c r="AZ42" s="574"/>
    </row>
    <row r="43" spans="3:52" ht="20.100000000000001" customHeight="1"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  <c r="AJ43" s="574"/>
      <c r="AK43" s="574"/>
      <c r="AL43" s="574"/>
      <c r="AM43" s="574"/>
      <c r="AN43" s="574"/>
      <c r="AO43" s="574"/>
      <c r="AP43" s="574"/>
      <c r="AQ43" s="574"/>
      <c r="AR43" s="574"/>
      <c r="AS43" s="574"/>
      <c r="AT43" s="574"/>
      <c r="AU43" s="574"/>
      <c r="AV43" s="574"/>
      <c r="AW43" s="574"/>
      <c r="AX43" s="574"/>
      <c r="AY43" s="574"/>
      <c r="AZ43" s="574"/>
    </row>
    <row r="44" spans="3:52" ht="20.100000000000001" customHeight="1">
      <c r="C44" s="574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574"/>
      <c r="AF44" s="574"/>
      <c r="AG44" s="574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4"/>
      <c r="AW44" s="574"/>
      <c r="AX44" s="574"/>
      <c r="AY44" s="574"/>
      <c r="AZ44" s="574"/>
    </row>
    <row r="45" spans="3:52" ht="20.100000000000001" customHeight="1"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4"/>
      <c r="AS45" s="574"/>
      <c r="AT45" s="574"/>
      <c r="AU45" s="574"/>
      <c r="AV45" s="574"/>
      <c r="AW45" s="574"/>
      <c r="AX45" s="574"/>
      <c r="AY45" s="574"/>
      <c r="AZ45" s="574"/>
    </row>
    <row r="46" spans="3:52" ht="20.100000000000001" customHeight="1"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4"/>
      <c r="AL46" s="574"/>
      <c r="AM46" s="574"/>
      <c r="AN46" s="574"/>
      <c r="AO46" s="574"/>
      <c r="AP46" s="574"/>
      <c r="AQ46" s="574"/>
      <c r="AR46" s="574"/>
      <c r="AS46" s="574"/>
      <c r="AT46" s="574"/>
      <c r="AU46" s="574"/>
      <c r="AV46" s="574"/>
      <c r="AW46" s="574"/>
      <c r="AX46" s="574"/>
      <c r="AY46" s="574"/>
      <c r="AZ46" s="574"/>
    </row>
    <row r="47" spans="3:52" ht="20.100000000000001" customHeight="1"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4"/>
      <c r="AA47" s="574"/>
      <c r="AB47" s="574"/>
      <c r="AC47" s="574"/>
      <c r="AD47" s="574"/>
      <c r="AE47" s="574"/>
      <c r="AF47" s="574"/>
      <c r="AG47" s="574"/>
      <c r="AH47" s="574"/>
      <c r="AI47" s="574"/>
      <c r="AJ47" s="574"/>
      <c r="AK47" s="574"/>
      <c r="AL47" s="574"/>
      <c r="AM47" s="574"/>
      <c r="AN47" s="574"/>
      <c r="AO47" s="574"/>
      <c r="AP47" s="574"/>
      <c r="AQ47" s="574"/>
      <c r="AR47" s="574"/>
      <c r="AS47" s="574"/>
      <c r="AT47" s="574"/>
      <c r="AU47" s="574"/>
      <c r="AV47" s="574"/>
      <c r="AW47" s="574"/>
      <c r="AX47" s="574"/>
      <c r="AY47" s="574"/>
      <c r="AZ47" s="574"/>
    </row>
    <row r="48" spans="3:52" ht="20.100000000000001" customHeight="1"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574"/>
      <c r="AA48" s="574"/>
      <c r="AB48" s="574"/>
      <c r="AC48" s="574"/>
      <c r="AD48" s="574"/>
      <c r="AE48" s="574"/>
      <c r="AF48" s="574"/>
      <c r="AG48" s="574"/>
      <c r="AH48" s="574"/>
      <c r="AI48" s="574"/>
      <c r="AJ48" s="574"/>
      <c r="AK48" s="574"/>
      <c r="AL48" s="574"/>
      <c r="AM48" s="574"/>
      <c r="AN48" s="574"/>
      <c r="AO48" s="574"/>
      <c r="AP48" s="574"/>
      <c r="AQ48" s="574"/>
      <c r="AR48" s="574"/>
      <c r="AS48" s="574"/>
      <c r="AT48" s="574"/>
      <c r="AU48" s="574"/>
      <c r="AV48" s="574"/>
      <c r="AW48" s="574"/>
      <c r="AX48" s="574"/>
      <c r="AY48" s="574"/>
      <c r="AZ48" s="574"/>
    </row>
    <row r="49" spans="4:52" ht="20.100000000000001" customHeight="1"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4"/>
      <c r="O49" s="574"/>
      <c r="P49" s="574"/>
      <c r="Q49" s="574"/>
      <c r="R49" s="574"/>
      <c r="S49" s="574"/>
      <c r="T49" s="574"/>
      <c r="U49" s="574"/>
      <c r="V49" s="574"/>
      <c r="W49" s="574"/>
      <c r="X49" s="574"/>
      <c r="Y49" s="574"/>
      <c r="Z49" s="574"/>
      <c r="AA49" s="574"/>
      <c r="AB49" s="574"/>
      <c r="AC49" s="574"/>
      <c r="AD49" s="574"/>
      <c r="AE49" s="574"/>
      <c r="AF49" s="574"/>
      <c r="AG49" s="574"/>
      <c r="AH49" s="574"/>
      <c r="AI49" s="574"/>
      <c r="AJ49" s="574"/>
      <c r="AK49" s="574"/>
      <c r="AL49" s="574"/>
      <c r="AM49" s="574"/>
      <c r="AN49" s="574"/>
      <c r="AO49" s="574"/>
      <c r="AP49" s="574"/>
      <c r="AQ49" s="574"/>
      <c r="AR49" s="574"/>
      <c r="AS49" s="574"/>
      <c r="AT49" s="574"/>
      <c r="AU49" s="574"/>
      <c r="AV49" s="574"/>
      <c r="AW49" s="574"/>
      <c r="AX49" s="574"/>
      <c r="AY49" s="574"/>
      <c r="AZ49" s="574"/>
    </row>
    <row r="50" spans="4:52" ht="20.100000000000001" customHeight="1"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  <c r="P50" s="574"/>
      <c r="Q50" s="574"/>
      <c r="R50" s="574"/>
      <c r="S50" s="574"/>
      <c r="T50" s="574"/>
      <c r="U50" s="574"/>
      <c r="V50" s="574"/>
      <c r="W50" s="574"/>
      <c r="X50" s="574"/>
      <c r="Y50" s="574"/>
      <c r="Z50" s="574"/>
      <c r="AA50" s="574"/>
      <c r="AB50" s="574"/>
      <c r="AC50" s="574"/>
      <c r="AD50" s="574"/>
      <c r="AE50" s="574"/>
      <c r="AF50" s="574"/>
      <c r="AG50" s="574"/>
      <c r="AH50" s="574"/>
      <c r="AI50" s="574"/>
      <c r="AJ50" s="574"/>
      <c r="AK50" s="574"/>
      <c r="AL50" s="574"/>
      <c r="AM50" s="574"/>
      <c r="AN50" s="574"/>
      <c r="AO50" s="574"/>
      <c r="AP50" s="574"/>
      <c r="AQ50" s="574"/>
      <c r="AR50" s="574"/>
      <c r="AS50" s="574"/>
      <c r="AT50" s="574"/>
      <c r="AU50" s="574"/>
      <c r="AV50" s="574"/>
      <c r="AW50" s="574"/>
      <c r="AX50" s="574"/>
      <c r="AY50" s="574"/>
      <c r="AZ50" s="574"/>
    </row>
    <row r="51" spans="4:52" ht="20.100000000000001" customHeight="1"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  <c r="AJ51" s="574"/>
      <c r="AK51" s="574"/>
      <c r="AL51" s="574"/>
      <c r="AM51" s="574"/>
      <c r="AN51" s="574"/>
      <c r="AO51" s="574"/>
      <c r="AP51" s="574"/>
      <c r="AQ51" s="574"/>
      <c r="AR51" s="574"/>
      <c r="AS51" s="574"/>
      <c r="AT51" s="574"/>
      <c r="AU51" s="574"/>
      <c r="AV51" s="574"/>
      <c r="AW51" s="574"/>
      <c r="AX51" s="574"/>
      <c r="AY51" s="574"/>
      <c r="AZ51" s="574"/>
    </row>
    <row r="52" spans="4:52" ht="20.100000000000001" customHeight="1">
      <c r="D52" s="574"/>
      <c r="E52" s="574"/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574"/>
      <c r="AA52" s="574"/>
      <c r="AB52" s="574"/>
      <c r="AC52" s="574"/>
      <c r="AD52" s="574"/>
      <c r="AE52" s="574"/>
      <c r="AF52" s="574"/>
      <c r="AG52" s="574"/>
      <c r="AH52" s="574"/>
      <c r="AI52" s="574"/>
      <c r="AJ52" s="574"/>
      <c r="AK52" s="574"/>
      <c r="AL52" s="574"/>
      <c r="AM52" s="574"/>
      <c r="AN52" s="574"/>
      <c r="AO52" s="574"/>
      <c r="AP52" s="574"/>
      <c r="AQ52" s="574"/>
      <c r="AR52" s="574"/>
      <c r="AS52" s="574"/>
      <c r="AT52" s="574"/>
      <c r="AU52" s="574"/>
      <c r="AV52" s="574"/>
      <c r="AW52" s="574"/>
      <c r="AX52" s="574"/>
      <c r="AY52" s="574"/>
      <c r="AZ52" s="574"/>
    </row>
    <row r="53" spans="4:52" ht="20.100000000000001" customHeight="1"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574"/>
      <c r="AM53" s="574"/>
      <c r="AN53" s="574"/>
      <c r="AO53" s="574"/>
      <c r="AP53" s="574"/>
      <c r="AQ53" s="574"/>
      <c r="AR53" s="574"/>
      <c r="AS53" s="574"/>
      <c r="AT53" s="574"/>
      <c r="AU53" s="574"/>
      <c r="AV53" s="574"/>
      <c r="AW53" s="574"/>
      <c r="AX53" s="574"/>
      <c r="AY53" s="574"/>
      <c r="AZ53" s="574"/>
    </row>
    <row r="54" spans="4:52" ht="20.100000000000001" customHeight="1"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574"/>
      <c r="AA54" s="574"/>
      <c r="AB54" s="574"/>
      <c r="AC54" s="574"/>
      <c r="AD54" s="574"/>
      <c r="AE54" s="574"/>
      <c r="AF54" s="574"/>
      <c r="AG54" s="574"/>
      <c r="AH54" s="574"/>
      <c r="AI54" s="574"/>
      <c r="AJ54" s="574"/>
      <c r="AK54" s="574"/>
      <c r="AL54" s="574"/>
      <c r="AM54" s="574"/>
      <c r="AN54" s="574"/>
      <c r="AO54" s="574"/>
      <c r="AP54" s="574"/>
      <c r="AQ54" s="574"/>
      <c r="AR54" s="574"/>
      <c r="AS54" s="574"/>
      <c r="AT54" s="574"/>
      <c r="AU54" s="574"/>
      <c r="AV54" s="574"/>
      <c r="AW54" s="574"/>
      <c r="AX54" s="574"/>
      <c r="AY54" s="574"/>
      <c r="AZ54" s="574"/>
    </row>
    <row r="55" spans="4:52" ht="20.100000000000001" customHeight="1"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574"/>
      <c r="AM55" s="574"/>
      <c r="AN55" s="574"/>
      <c r="AO55" s="574"/>
      <c r="AP55" s="574"/>
      <c r="AQ55" s="574"/>
      <c r="AR55" s="574"/>
      <c r="AS55" s="574"/>
      <c r="AT55" s="574"/>
      <c r="AU55" s="574"/>
      <c r="AV55" s="574"/>
      <c r="AW55" s="574"/>
      <c r="AX55" s="574"/>
      <c r="AY55" s="574"/>
      <c r="AZ55" s="574"/>
    </row>
    <row r="56" spans="4:52" ht="20.100000000000001" customHeight="1"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4"/>
      <c r="AS56" s="574"/>
      <c r="AT56" s="574"/>
      <c r="AU56" s="574"/>
      <c r="AV56" s="574"/>
      <c r="AW56" s="574"/>
      <c r="AX56" s="574"/>
      <c r="AY56" s="574"/>
      <c r="AZ56" s="574"/>
    </row>
    <row r="57" spans="4:52" ht="20.100000000000001" customHeight="1"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574"/>
      <c r="AM57" s="574"/>
      <c r="AN57" s="574"/>
      <c r="AO57" s="574"/>
      <c r="AP57" s="574"/>
      <c r="AQ57" s="574"/>
      <c r="AR57" s="574"/>
      <c r="AS57" s="574"/>
      <c r="AT57" s="574"/>
      <c r="AU57" s="574"/>
      <c r="AV57" s="574"/>
      <c r="AW57" s="574"/>
      <c r="AX57" s="574"/>
      <c r="AY57" s="574"/>
      <c r="AZ57" s="574"/>
    </row>
    <row r="58" spans="4:52" ht="20.100000000000001" customHeight="1"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  <c r="AE58" s="574"/>
      <c r="AF58" s="574"/>
      <c r="AG58" s="574"/>
      <c r="AH58" s="574"/>
      <c r="AI58" s="574"/>
      <c r="AJ58" s="574"/>
      <c r="AK58" s="574"/>
      <c r="AL58" s="574"/>
      <c r="AM58" s="574"/>
      <c r="AN58" s="574"/>
      <c r="AO58" s="574"/>
      <c r="AP58" s="574"/>
      <c r="AQ58" s="574"/>
      <c r="AR58" s="574"/>
      <c r="AS58" s="574"/>
      <c r="AT58" s="574"/>
      <c r="AU58" s="574"/>
      <c r="AV58" s="574"/>
      <c r="AW58" s="574"/>
      <c r="AX58" s="574"/>
      <c r="AY58" s="574"/>
      <c r="AZ58" s="574"/>
    </row>
    <row r="59" spans="4:52" ht="20.100000000000001" customHeight="1"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574"/>
      <c r="AM59" s="574"/>
      <c r="AN59" s="574"/>
      <c r="AO59" s="574"/>
      <c r="AP59" s="574"/>
      <c r="AQ59" s="574"/>
      <c r="AR59" s="574"/>
      <c r="AS59" s="574"/>
      <c r="AT59" s="574"/>
      <c r="AU59" s="574"/>
      <c r="AV59" s="574"/>
      <c r="AW59" s="574"/>
      <c r="AX59" s="574"/>
      <c r="AY59" s="574"/>
      <c r="AZ59" s="574"/>
    </row>
    <row r="60" spans="4:52" ht="20.100000000000001" customHeight="1">
      <c r="D60" s="574"/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574"/>
      <c r="U60" s="574"/>
      <c r="V60" s="574"/>
      <c r="W60" s="574"/>
      <c r="X60" s="574"/>
      <c r="Y60" s="574"/>
      <c r="Z60" s="574"/>
      <c r="AA60" s="574"/>
      <c r="AB60" s="574"/>
      <c r="AC60" s="574"/>
      <c r="AD60" s="574"/>
      <c r="AE60" s="574"/>
      <c r="AF60" s="574"/>
      <c r="AG60" s="574"/>
      <c r="AH60" s="574"/>
      <c r="AI60" s="574"/>
      <c r="AJ60" s="574"/>
      <c r="AK60" s="574"/>
      <c r="AL60" s="574"/>
      <c r="AM60" s="574"/>
      <c r="AN60" s="574"/>
      <c r="AO60" s="574"/>
      <c r="AP60" s="574"/>
      <c r="AQ60" s="574"/>
      <c r="AR60" s="574"/>
      <c r="AS60" s="574"/>
      <c r="AT60" s="574"/>
      <c r="AU60" s="574"/>
      <c r="AV60" s="574"/>
      <c r="AW60" s="574"/>
      <c r="AX60" s="574"/>
      <c r="AY60" s="574"/>
      <c r="AZ60" s="574"/>
    </row>
    <row r="61" spans="4:52" ht="20.100000000000001" customHeight="1"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574"/>
      <c r="X61" s="574"/>
      <c r="Y61" s="574"/>
      <c r="Z61" s="574"/>
      <c r="AA61" s="574"/>
      <c r="AB61" s="574"/>
      <c r="AC61" s="574"/>
      <c r="AD61" s="574"/>
      <c r="AE61" s="574"/>
      <c r="AF61" s="574"/>
      <c r="AG61" s="574"/>
      <c r="AH61" s="574"/>
      <c r="AI61" s="574"/>
      <c r="AJ61" s="574"/>
      <c r="AK61" s="574"/>
      <c r="AL61" s="574"/>
      <c r="AM61" s="574"/>
      <c r="AN61" s="574"/>
      <c r="AO61" s="574"/>
      <c r="AP61" s="574"/>
      <c r="AQ61" s="574"/>
      <c r="AR61" s="574"/>
      <c r="AS61" s="574"/>
      <c r="AT61" s="574"/>
      <c r="AU61" s="574"/>
      <c r="AV61" s="574"/>
      <c r="AW61" s="574"/>
      <c r="AX61" s="574"/>
      <c r="AY61" s="574"/>
      <c r="AZ61" s="574"/>
    </row>
    <row r="62" spans="4:52" ht="20.100000000000001" customHeight="1"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574"/>
      <c r="Y62" s="574"/>
      <c r="Z62" s="574"/>
      <c r="AA62" s="574"/>
      <c r="AB62" s="574"/>
      <c r="AC62" s="574"/>
      <c r="AD62" s="574"/>
      <c r="AE62" s="574"/>
      <c r="AF62" s="574"/>
      <c r="AG62" s="574"/>
      <c r="AH62" s="574"/>
      <c r="AI62" s="574"/>
      <c r="AJ62" s="574"/>
      <c r="AK62" s="574"/>
      <c r="AL62" s="574"/>
      <c r="AM62" s="574"/>
      <c r="AN62" s="574"/>
      <c r="AO62" s="574"/>
      <c r="AP62" s="574"/>
      <c r="AQ62" s="574"/>
      <c r="AR62" s="574"/>
      <c r="AS62" s="574"/>
      <c r="AT62" s="574"/>
      <c r="AU62" s="574"/>
      <c r="AV62" s="574"/>
      <c r="AW62" s="574"/>
      <c r="AX62" s="574"/>
      <c r="AY62" s="574"/>
      <c r="AZ62" s="574"/>
    </row>
    <row r="63" spans="4:52" ht="20.100000000000001" customHeight="1"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4"/>
      <c r="AA63" s="574"/>
      <c r="AB63" s="574"/>
      <c r="AC63" s="574"/>
      <c r="AD63" s="574"/>
      <c r="AE63" s="574"/>
      <c r="AF63" s="574"/>
      <c r="AG63" s="574"/>
      <c r="AH63" s="574"/>
      <c r="AI63" s="574"/>
      <c r="AJ63" s="574"/>
      <c r="AK63" s="574"/>
      <c r="AL63" s="574"/>
      <c r="AM63" s="574"/>
      <c r="AN63" s="574"/>
      <c r="AO63" s="574"/>
      <c r="AP63" s="574"/>
      <c r="AQ63" s="574"/>
      <c r="AR63" s="574"/>
      <c r="AS63" s="574"/>
      <c r="AT63" s="574"/>
      <c r="AU63" s="574"/>
      <c r="AV63" s="574"/>
      <c r="AW63" s="574"/>
      <c r="AX63" s="574"/>
      <c r="AY63" s="574"/>
      <c r="AZ63" s="574"/>
    </row>
    <row r="64" spans="4:52" ht="20.100000000000001" customHeight="1"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574"/>
      <c r="AM64" s="574"/>
      <c r="AN64" s="574"/>
      <c r="AO64" s="574"/>
      <c r="AP64" s="574"/>
      <c r="AQ64" s="574"/>
      <c r="AR64" s="574"/>
      <c r="AS64" s="574"/>
      <c r="AT64" s="574"/>
      <c r="AU64" s="574"/>
      <c r="AV64" s="574"/>
      <c r="AW64" s="574"/>
      <c r="AX64" s="574"/>
      <c r="AY64" s="574"/>
      <c r="AZ64" s="574"/>
    </row>
    <row r="65" spans="4:52" ht="20.100000000000001" customHeight="1"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574"/>
      <c r="AM65" s="574"/>
      <c r="AN65" s="574"/>
      <c r="AO65" s="574"/>
      <c r="AP65" s="574"/>
      <c r="AQ65" s="574"/>
      <c r="AR65" s="574"/>
      <c r="AS65" s="574"/>
      <c r="AT65" s="574"/>
      <c r="AU65" s="574"/>
      <c r="AV65" s="574"/>
      <c r="AW65" s="574"/>
      <c r="AX65" s="574"/>
      <c r="AY65" s="574"/>
      <c r="AZ65" s="574"/>
    </row>
    <row r="66" spans="4:52" ht="20.100000000000001" customHeight="1"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574"/>
      <c r="AM66" s="574"/>
      <c r="AN66" s="574"/>
      <c r="AO66" s="574"/>
      <c r="AP66" s="574"/>
      <c r="AQ66" s="574"/>
      <c r="AR66" s="574"/>
      <c r="AS66" s="574"/>
      <c r="AT66" s="574"/>
      <c r="AU66" s="574"/>
      <c r="AV66" s="574"/>
      <c r="AW66" s="574"/>
      <c r="AX66" s="574"/>
      <c r="AY66" s="574"/>
      <c r="AZ66" s="574"/>
    </row>
    <row r="67" spans="4:52" ht="20.100000000000001" customHeight="1"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574"/>
      <c r="AA67" s="574"/>
      <c r="AB67" s="574"/>
      <c r="AC67" s="574"/>
      <c r="AD67" s="574"/>
      <c r="AE67" s="574"/>
      <c r="AF67" s="574"/>
      <c r="AG67" s="574"/>
      <c r="AH67" s="574"/>
      <c r="AI67" s="574"/>
      <c r="AJ67" s="574"/>
      <c r="AK67" s="574"/>
      <c r="AL67" s="574"/>
      <c r="AM67" s="574"/>
      <c r="AN67" s="574"/>
      <c r="AO67" s="574"/>
      <c r="AP67" s="574"/>
      <c r="AQ67" s="574"/>
      <c r="AR67" s="574"/>
      <c r="AS67" s="574"/>
      <c r="AT67" s="574"/>
      <c r="AU67" s="574"/>
      <c r="AV67" s="574"/>
      <c r="AW67" s="574"/>
      <c r="AX67" s="574"/>
      <c r="AY67" s="574"/>
      <c r="AZ67" s="574"/>
    </row>
    <row r="68" spans="4:52" ht="20.100000000000001" customHeight="1"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4"/>
      <c r="AL68" s="574"/>
      <c r="AM68" s="574"/>
      <c r="AN68" s="574"/>
      <c r="AO68" s="574"/>
      <c r="AP68" s="574"/>
      <c r="AQ68" s="574"/>
      <c r="AR68" s="574"/>
      <c r="AS68" s="574"/>
      <c r="AT68" s="574"/>
      <c r="AU68" s="574"/>
      <c r="AV68" s="574"/>
      <c r="AW68" s="574"/>
      <c r="AX68" s="574"/>
      <c r="AY68" s="574"/>
      <c r="AZ68" s="574"/>
    </row>
    <row r="69" spans="4:52" ht="20.100000000000001" customHeight="1"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4"/>
      <c r="X69" s="574"/>
      <c r="Y69" s="574"/>
      <c r="Z69" s="574"/>
      <c r="AA69" s="574"/>
      <c r="AB69" s="574"/>
      <c r="AC69" s="574"/>
      <c r="AD69" s="574"/>
      <c r="AE69" s="574"/>
      <c r="AF69" s="574"/>
      <c r="AG69" s="574"/>
      <c r="AH69" s="574"/>
      <c r="AI69" s="574"/>
      <c r="AJ69" s="574"/>
      <c r="AK69" s="574"/>
      <c r="AL69" s="574"/>
      <c r="AM69" s="574"/>
      <c r="AN69" s="574"/>
      <c r="AO69" s="574"/>
      <c r="AP69" s="574"/>
      <c r="AQ69" s="574"/>
      <c r="AR69" s="574"/>
      <c r="AS69" s="574"/>
      <c r="AT69" s="574"/>
      <c r="AU69" s="574"/>
      <c r="AV69" s="574"/>
      <c r="AW69" s="574"/>
      <c r="AX69" s="574"/>
      <c r="AY69" s="574"/>
      <c r="AZ69" s="574"/>
    </row>
    <row r="70" spans="4:52" ht="20.100000000000001" customHeight="1"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4"/>
      <c r="U70" s="574"/>
      <c r="V70" s="574"/>
      <c r="W70" s="574"/>
      <c r="X70" s="574"/>
      <c r="Y70" s="574"/>
      <c r="Z70" s="574"/>
      <c r="AA70" s="574"/>
      <c r="AB70" s="574"/>
      <c r="AC70" s="574"/>
      <c r="AD70" s="574"/>
      <c r="AE70" s="574"/>
      <c r="AF70" s="574"/>
      <c r="AG70" s="574"/>
      <c r="AH70" s="574"/>
      <c r="AI70" s="574"/>
      <c r="AJ70" s="574"/>
      <c r="AK70" s="574"/>
      <c r="AL70" s="574"/>
      <c r="AM70" s="574"/>
      <c r="AN70" s="574"/>
      <c r="AO70" s="574"/>
      <c r="AP70" s="574"/>
      <c r="AQ70" s="574"/>
      <c r="AR70" s="574"/>
      <c r="AS70" s="574"/>
      <c r="AT70" s="574"/>
      <c r="AU70" s="574"/>
      <c r="AV70" s="574"/>
      <c r="AW70" s="574"/>
      <c r="AX70" s="574"/>
      <c r="AY70" s="574"/>
      <c r="AZ70" s="574"/>
    </row>
    <row r="71" spans="4:52" ht="20.100000000000001" customHeight="1">
      <c r="D71" s="574"/>
      <c r="E71" s="574"/>
      <c r="F71" s="574"/>
      <c r="G71" s="574"/>
      <c r="H71" s="574"/>
      <c r="I71" s="574"/>
      <c r="J71" s="574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74"/>
      <c r="AA71" s="574"/>
      <c r="AB71" s="574"/>
      <c r="AC71" s="574"/>
      <c r="AD71" s="574"/>
      <c r="AE71" s="574"/>
      <c r="AF71" s="574"/>
      <c r="AG71" s="574"/>
      <c r="AH71" s="574"/>
      <c r="AI71" s="574"/>
      <c r="AJ71" s="574"/>
      <c r="AK71" s="574"/>
      <c r="AL71" s="574"/>
      <c r="AM71" s="574"/>
      <c r="AN71" s="574"/>
      <c r="AO71" s="574"/>
      <c r="AP71" s="574"/>
      <c r="AQ71" s="574"/>
      <c r="AR71" s="574"/>
      <c r="AS71" s="574"/>
      <c r="AT71" s="574"/>
      <c r="AU71" s="574"/>
      <c r="AV71" s="574"/>
      <c r="AW71" s="574"/>
      <c r="AX71" s="574"/>
      <c r="AY71" s="574"/>
      <c r="AZ71" s="574"/>
    </row>
    <row r="72" spans="4:52" ht="20.100000000000001" customHeight="1"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74"/>
      <c r="AA72" s="574"/>
      <c r="AB72" s="574"/>
      <c r="AC72" s="574"/>
      <c r="AD72" s="574"/>
      <c r="AE72" s="574"/>
      <c r="AF72" s="574"/>
      <c r="AG72" s="574"/>
      <c r="AH72" s="574"/>
      <c r="AI72" s="574"/>
      <c r="AJ72" s="574"/>
      <c r="AK72" s="574"/>
      <c r="AL72" s="574"/>
      <c r="AM72" s="574"/>
      <c r="AN72" s="574"/>
      <c r="AO72" s="574"/>
      <c r="AP72" s="574"/>
      <c r="AQ72" s="574"/>
      <c r="AR72" s="574"/>
      <c r="AS72" s="574"/>
      <c r="AT72" s="574"/>
      <c r="AU72" s="574"/>
      <c r="AV72" s="574"/>
      <c r="AW72" s="574"/>
      <c r="AX72" s="574"/>
      <c r="AY72" s="574"/>
      <c r="AZ72" s="574"/>
    </row>
    <row r="73" spans="4:52" ht="20.100000000000001" customHeight="1"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4"/>
      <c r="X73" s="574"/>
      <c r="Y73" s="574"/>
      <c r="Z73" s="574"/>
      <c r="AA73" s="574"/>
      <c r="AB73" s="574"/>
      <c r="AC73" s="574"/>
      <c r="AD73" s="574"/>
      <c r="AE73" s="574"/>
      <c r="AF73" s="574"/>
      <c r="AG73" s="574"/>
      <c r="AH73" s="574"/>
      <c r="AI73" s="574"/>
      <c r="AJ73" s="574"/>
      <c r="AK73" s="574"/>
      <c r="AL73" s="574"/>
      <c r="AM73" s="574"/>
      <c r="AN73" s="574"/>
      <c r="AO73" s="574"/>
      <c r="AP73" s="574"/>
      <c r="AQ73" s="574"/>
      <c r="AR73" s="574"/>
      <c r="AS73" s="574"/>
      <c r="AT73" s="574"/>
      <c r="AU73" s="574"/>
      <c r="AV73" s="574"/>
      <c r="AW73" s="574"/>
      <c r="AX73" s="574"/>
      <c r="AY73" s="574"/>
      <c r="AZ73" s="574"/>
    </row>
    <row r="74" spans="4:52" ht="20.100000000000001" customHeight="1"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H74" s="574"/>
      <c r="AI74" s="574"/>
      <c r="AJ74" s="574"/>
      <c r="AK74" s="574"/>
      <c r="AL74" s="574"/>
      <c r="AM74" s="574"/>
      <c r="AN74" s="574"/>
      <c r="AO74" s="574"/>
      <c r="AP74" s="574"/>
      <c r="AQ74" s="574"/>
      <c r="AR74" s="574"/>
      <c r="AS74" s="574"/>
      <c r="AT74" s="574"/>
      <c r="AU74" s="574"/>
      <c r="AV74" s="574"/>
      <c r="AW74" s="574"/>
      <c r="AX74" s="574"/>
      <c r="AY74" s="574"/>
      <c r="AZ74" s="574"/>
    </row>
    <row r="75" spans="4:52" ht="20.100000000000001" customHeight="1"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4"/>
      <c r="U75" s="574"/>
      <c r="V75" s="574"/>
      <c r="W75" s="574"/>
      <c r="X75" s="574"/>
      <c r="Y75" s="574"/>
      <c r="Z75" s="574"/>
      <c r="AA75" s="574"/>
      <c r="AB75" s="574"/>
      <c r="AC75" s="574"/>
      <c r="AD75" s="574"/>
      <c r="AE75" s="574"/>
      <c r="AF75" s="574"/>
      <c r="AG75" s="574"/>
      <c r="AH75" s="574"/>
      <c r="AI75" s="574"/>
      <c r="AJ75" s="574"/>
      <c r="AK75" s="574"/>
      <c r="AL75" s="574"/>
      <c r="AM75" s="574"/>
      <c r="AN75" s="574"/>
      <c r="AO75" s="574"/>
      <c r="AP75" s="574"/>
      <c r="AQ75" s="574"/>
      <c r="AR75" s="574"/>
      <c r="AS75" s="574"/>
      <c r="AT75" s="574"/>
      <c r="AU75" s="574"/>
      <c r="AV75" s="574"/>
      <c r="AW75" s="574"/>
      <c r="AX75" s="574"/>
      <c r="AY75" s="574"/>
      <c r="AZ75" s="574"/>
    </row>
    <row r="76" spans="4:52" ht="20.100000000000001" customHeight="1"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574"/>
      <c r="AA76" s="574"/>
      <c r="AB76" s="574"/>
      <c r="AC76" s="574"/>
      <c r="AD76" s="574"/>
      <c r="AE76" s="574"/>
      <c r="AF76" s="574"/>
      <c r="AG76" s="574"/>
      <c r="AH76" s="574"/>
      <c r="AI76" s="574"/>
      <c r="AJ76" s="574"/>
      <c r="AK76" s="574"/>
      <c r="AL76" s="574"/>
      <c r="AM76" s="574"/>
      <c r="AN76" s="574"/>
      <c r="AO76" s="574"/>
      <c r="AP76" s="574"/>
      <c r="AQ76" s="574"/>
      <c r="AR76" s="574"/>
      <c r="AS76" s="574"/>
      <c r="AT76" s="574"/>
      <c r="AU76" s="574"/>
      <c r="AV76" s="574"/>
      <c r="AW76" s="574"/>
      <c r="AX76" s="574"/>
      <c r="AY76" s="574"/>
      <c r="AZ76" s="574"/>
    </row>
    <row r="77" spans="4:52" ht="20.100000000000001" customHeight="1">
      <c r="D77" s="574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74"/>
      <c r="AA77" s="574"/>
      <c r="AB77" s="574"/>
      <c r="AC77" s="574"/>
      <c r="AD77" s="574"/>
      <c r="AE77" s="574"/>
      <c r="AF77" s="574"/>
      <c r="AG77" s="574"/>
      <c r="AH77" s="574"/>
      <c r="AI77" s="574"/>
      <c r="AJ77" s="574"/>
      <c r="AK77" s="574"/>
      <c r="AL77" s="574"/>
      <c r="AM77" s="574"/>
      <c r="AN77" s="574"/>
      <c r="AO77" s="574"/>
      <c r="AP77" s="574"/>
      <c r="AQ77" s="574"/>
      <c r="AR77" s="574"/>
      <c r="AS77" s="574"/>
      <c r="AT77" s="574"/>
      <c r="AU77" s="574"/>
      <c r="AV77" s="574"/>
      <c r="AW77" s="574"/>
      <c r="AX77" s="574"/>
      <c r="AY77" s="574"/>
      <c r="AZ77" s="574"/>
    </row>
    <row r="78" spans="4:52" ht="20.100000000000001" customHeight="1"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74"/>
      <c r="X78" s="574"/>
      <c r="Y78" s="574"/>
      <c r="Z78" s="574"/>
      <c r="AA78" s="574"/>
      <c r="AB78" s="574"/>
      <c r="AC78" s="574"/>
      <c r="AD78" s="574"/>
      <c r="AE78" s="574"/>
      <c r="AF78" s="574"/>
      <c r="AG78" s="574"/>
      <c r="AH78" s="574"/>
      <c r="AI78" s="574"/>
      <c r="AJ78" s="574"/>
      <c r="AK78" s="574"/>
      <c r="AL78" s="574"/>
      <c r="AM78" s="574"/>
      <c r="AN78" s="574"/>
      <c r="AO78" s="574"/>
      <c r="AP78" s="574"/>
      <c r="AQ78" s="574"/>
      <c r="AR78" s="574"/>
      <c r="AS78" s="574"/>
      <c r="AT78" s="574"/>
      <c r="AU78" s="574"/>
      <c r="AV78" s="574"/>
      <c r="AW78" s="574"/>
      <c r="AX78" s="574"/>
      <c r="AY78" s="574"/>
      <c r="AZ78" s="574"/>
    </row>
    <row r="79" spans="4:52" ht="20.100000000000001" customHeight="1"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74"/>
      <c r="AA79" s="574"/>
      <c r="AB79" s="574"/>
      <c r="AC79" s="574"/>
      <c r="AD79" s="574"/>
      <c r="AE79" s="574"/>
      <c r="AF79" s="574"/>
      <c r="AG79" s="574"/>
      <c r="AH79" s="574"/>
      <c r="AI79" s="574"/>
      <c r="AJ79" s="574"/>
      <c r="AK79" s="574"/>
      <c r="AL79" s="574"/>
      <c r="AM79" s="574"/>
      <c r="AN79" s="574"/>
      <c r="AO79" s="574"/>
      <c r="AP79" s="574"/>
      <c r="AQ79" s="574"/>
      <c r="AR79" s="574"/>
      <c r="AS79" s="574"/>
      <c r="AT79" s="574"/>
      <c r="AU79" s="574"/>
      <c r="AV79" s="574"/>
      <c r="AW79" s="574"/>
      <c r="AX79" s="574"/>
      <c r="AY79" s="574"/>
      <c r="AZ79" s="574"/>
    </row>
    <row r="80" spans="4:52" ht="20.100000000000001" customHeight="1"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4"/>
      <c r="AL80" s="574"/>
      <c r="AM80" s="574"/>
      <c r="AN80" s="574"/>
      <c r="AO80" s="574"/>
      <c r="AP80" s="574"/>
      <c r="AQ80" s="574"/>
      <c r="AR80" s="574"/>
      <c r="AS80" s="574"/>
      <c r="AT80" s="574"/>
      <c r="AU80" s="574"/>
      <c r="AV80" s="574"/>
      <c r="AW80" s="574"/>
      <c r="AX80" s="574"/>
      <c r="AY80" s="574"/>
      <c r="AZ80" s="574"/>
    </row>
    <row r="81" spans="4:52" ht="20.100000000000001" customHeight="1"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  <c r="AA81" s="574"/>
      <c r="AB81" s="574"/>
      <c r="AC81" s="574"/>
      <c r="AD81" s="574"/>
      <c r="AE81" s="574"/>
      <c r="AF81" s="574"/>
      <c r="AG81" s="574"/>
      <c r="AH81" s="574"/>
      <c r="AI81" s="574"/>
      <c r="AJ81" s="574"/>
      <c r="AK81" s="574"/>
      <c r="AL81" s="574"/>
      <c r="AM81" s="574"/>
      <c r="AN81" s="574"/>
      <c r="AO81" s="574"/>
      <c r="AP81" s="574"/>
      <c r="AQ81" s="574"/>
      <c r="AR81" s="574"/>
      <c r="AS81" s="574"/>
      <c r="AT81" s="574"/>
      <c r="AU81" s="574"/>
      <c r="AV81" s="574"/>
      <c r="AW81" s="574"/>
      <c r="AX81" s="574"/>
      <c r="AY81" s="574"/>
      <c r="AZ81" s="574"/>
    </row>
    <row r="82" spans="4:52" ht="20.100000000000001" customHeight="1"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74"/>
      <c r="AA82" s="574"/>
      <c r="AB82" s="574"/>
      <c r="AC82" s="574"/>
      <c r="AD82" s="574"/>
      <c r="AE82" s="574"/>
      <c r="AF82" s="574"/>
      <c r="AG82" s="574"/>
      <c r="AH82" s="574"/>
      <c r="AI82" s="574"/>
      <c r="AJ82" s="574"/>
      <c r="AK82" s="574"/>
      <c r="AL82" s="574"/>
      <c r="AM82" s="574"/>
      <c r="AN82" s="574"/>
      <c r="AO82" s="574"/>
      <c r="AP82" s="574"/>
      <c r="AQ82" s="574"/>
      <c r="AR82" s="574"/>
      <c r="AS82" s="574"/>
      <c r="AT82" s="574"/>
      <c r="AU82" s="574"/>
      <c r="AV82" s="574"/>
      <c r="AW82" s="574"/>
      <c r="AX82" s="574"/>
      <c r="AY82" s="574"/>
      <c r="AZ82" s="574"/>
    </row>
    <row r="83" spans="4:52" ht="20.100000000000001" customHeight="1"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74"/>
      <c r="AA83" s="574"/>
      <c r="AB83" s="574"/>
      <c r="AC83" s="574"/>
      <c r="AD83" s="574"/>
      <c r="AE83" s="574"/>
      <c r="AF83" s="574"/>
      <c r="AG83" s="574"/>
      <c r="AH83" s="574"/>
      <c r="AI83" s="574"/>
      <c r="AJ83" s="574"/>
      <c r="AK83" s="574"/>
      <c r="AL83" s="574"/>
      <c r="AM83" s="574"/>
      <c r="AN83" s="574"/>
      <c r="AO83" s="574"/>
      <c r="AP83" s="574"/>
      <c r="AQ83" s="574"/>
      <c r="AR83" s="574"/>
      <c r="AS83" s="574"/>
      <c r="AT83" s="574"/>
      <c r="AU83" s="574"/>
      <c r="AV83" s="574"/>
      <c r="AW83" s="574"/>
      <c r="AX83" s="574"/>
      <c r="AY83" s="574"/>
      <c r="AZ83" s="574"/>
    </row>
    <row r="84" spans="4:52" ht="20.100000000000001" customHeight="1">
      <c r="D84" s="574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4"/>
      <c r="AC84" s="574"/>
      <c r="AD84" s="574"/>
      <c r="AE84" s="574"/>
      <c r="AF84" s="574"/>
      <c r="AG84" s="574"/>
      <c r="AH84" s="574"/>
      <c r="AI84" s="574"/>
      <c r="AJ84" s="574"/>
      <c r="AK84" s="574"/>
      <c r="AL84" s="574"/>
      <c r="AM84" s="574"/>
      <c r="AN84" s="574"/>
      <c r="AO84" s="574"/>
      <c r="AP84" s="574"/>
      <c r="AQ84" s="574"/>
      <c r="AR84" s="574"/>
      <c r="AS84" s="574"/>
      <c r="AT84" s="574"/>
      <c r="AU84" s="574"/>
      <c r="AV84" s="574"/>
      <c r="AW84" s="574"/>
      <c r="AX84" s="574"/>
      <c r="AY84" s="574"/>
      <c r="AZ84" s="574"/>
    </row>
    <row r="85" spans="4:52" ht="20.100000000000001" customHeight="1"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574"/>
      <c r="AF85" s="574"/>
      <c r="AG85" s="574"/>
      <c r="AH85" s="574"/>
      <c r="AI85" s="574"/>
      <c r="AJ85" s="574"/>
      <c r="AK85" s="574"/>
      <c r="AL85" s="574"/>
      <c r="AM85" s="574"/>
      <c r="AN85" s="574"/>
      <c r="AO85" s="574"/>
      <c r="AP85" s="574"/>
      <c r="AQ85" s="574"/>
      <c r="AR85" s="574"/>
      <c r="AS85" s="574"/>
      <c r="AT85" s="574"/>
      <c r="AU85" s="574"/>
      <c r="AV85" s="574"/>
      <c r="AW85" s="574"/>
      <c r="AX85" s="574"/>
      <c r="AY85" s="574"/>
      <c r="AZ85" s="574"/>
    </row>
    <row r="86" spans="4:52" ht="20.100000000000001" customHeight="1"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74"/>
      <c r="X86" s="574"/>
      <c r="Y86" s="574"/>
      <c r="Z86" s="574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</row>
    <row r="87" spans="4:52" ht="20.100000000000001" customHeight="1"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4"/>
      <c r="AI87" s="574"/>
      <c r="AJ87" s="574"/>
      <c r="AK87" s="574"/>
      <c r="AL87" s="574"/>
      <c r="AM87" s="574"/>
      <c r="AN87" s="574"/>
      <c r="AO87" s="574"/>
      <c r="AP87" s="574"/>
      <c r="AQ87" s="574"/>
      <c r="AR87" s="574"/>
      <c r="AS87" s="574"/>
      <c r="AT87" s="574"/>
      <c r="AU87" s="574"/>
      <c r="AV87" s="574"/>
      <c r="AW87" s="574"/>
      <c r="AX87" s="574"/>
      <c r="AY87" s="574"/>
      <c r="AZ87" s="574"/>
    </row>
    <row r="88" spans="4:52" ht="20.100000000000001" customHeight="1"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</row>
  </sheetData>
  <phoneticPr fontId="3"/>
  <printOptions gridLines="1"/>
  <pageMargins left="0.39370078740157483" right="0" top="0.78740157480314965" bottom="0.39370078740157483" header="0.51181102362204722" footer="0.51181102362204722"/>
  <pageSetup paperSize="9" scale="79" orientation="landscape" r:id="rId1"/>
  <headerFooter alignWithMargins="0">
    <oddHeader>&amp;L&amp;10数　量　拾　出&amp;R&amp;10NO-&amp;P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BK88"/>
  <sheetViews>
    <sheetView showZeros="0" view="pageBreakPreview" zoomScale="85" zoomScaleSheetLayoutView="85" workbookViewId="0">
      <pane xSplit="3" ySplit="4" topLeftCell="D5" activePane="bottomRight" state="frozen"/>
      <selection activeCell="B3" sqref="B3:B6"/>
      <selection pane="topRight" activeCell="B3" sqref="B3:B6"/>
      <selection pane="bottomLeft" activeCell="B3" sqref="B3:B6"/>
      <selection pane="bottomRight"/>
    </sheetView>
  </sheetViews>
  <sheetFormatPr defaultRowHeight="20.100000000000001" customHeight="1"/>
  <cols>
    <col min="1" max="1" width="3.25" style="572" bestFit="1" customWidth="1"/>
    <col min="2" max="2" width="4" style="572" customWidth="1"/>
    <col min="3" max="3" width="33.625" style="572" customWidth="1"/>
    <col min="4" max="27" width="4.5" style="572" customWidth="1"/>
    <col min="28" max="28" width="4.375" style="572" customWidth="1"/>
    <col min="29" max="52" width="4.5" style="572" customWidth="1"/>
    <col min="53" max="256" width="9" style="572"/>
    <col min="257" max="257" width="3.25" style="572" bestFit="1" customWidth="1"/>
    <col min="258" max="258" width="4" style="572" customWidth="1"/>
    <col min="259" max="259" width="33.625" style="572" customWidth="1"/>
    <col min="260" max="283" width="4.5" style="572" customWidth="1"/>
    <col min="284" max="284" width="4.375" style="572" customWidth="1"/>
    <col min="285" max="308" width="4.5" style="572" customWidth="1"/>
    <col min="309" max="512" width="9" style="572"/>
    <col min="513" max="513" width="3.25" style="572" bestFit="1" customWidth="1"/>
    <col min="514" max="514" width="4" style="572" customWidth="1"/>
    <col min="515" max="515" width="33.625" style="572" customWidth="1"/>
    <col min="516" max="539" width="4.5" style="572" customWidth="1"/>
    <col min="540" max="540" width="4.375" style="572" customWidth="1"/>
    <col min="541" max="564" width="4.5" style="572" customWidth="1"/>
    <col min="565" max="768" width="9" style="572"/>
    <col min="769" max="769" width="3.25" style="572" bestFit="1" customWidth="1"/>
    <col min="770" max="770" width="4" style="572" customWidth="1"/>
    <col min="771" max="771" width="33.625" style="572" customWidth="1"/>
    <col min="772" max="795" width="4.5" style="572" customWidth="1"/>
    <col min="796" max="796" width="4.375" style="572" customWidth="1"/>
    <col min="797" max="820" width="4.5" style="572" customWidth="1"/>
    <col min="821" max="1024" width="9" style="572"/>
    <col min="1025" max="1025" width="3.25" style="572" bestFit="1" customWidth="1"/>
    <col min="1026" max="1026" width="4" style="572" customWidth="1"/>
    <col min="1027" max="1027" width="33.625" style="572" customWidth="1"/>
    <col min="1028" max="1051" width="4.5" style="572" customWidth="1"/>
    <col min="1052" max="1052" width="4.375" style="572" customWidth="1"/>
    <col min="1053" max="1076" width="4.5" style="572" customWidth="1"/>
    <col min="1077" max="1280" width="9" style="572"/>
    <col min="1281" max="1281" width="3.25" style="572" bestFit="1" customWidth="1"/>
    <col min="1282" max="1282" width="4" style="572" customWidth="1"/>
    <col min="1283" max="1283" width="33.625" style="572" customWidth="1"/>
    <col min="1284" max="1307" width="4.5" style="572" customWidth="1"/>
    <col min="1308" max="1308" width="4.375" style="572" customWidth="1"/>
    <col min="1309" max="1332" width="4.5" style="572" customWidth="1"/>
    <col min="1333" max="1536" width="9" style="572"/>
    <col min="1537" max="1537" width="3.25" style="572" bestFit="1" customWidth="1"/>
    <col min="1538" max="1538" width="4" style="572" customWidth="1"/>
    <col min="1539" max="1539" width="33.625" style="572" customWidth="1"/>
    <col min="1540" max="1563" width="4.5" style="572" customWidth="1"/>
    <col min="1564" max="1564" width="4.375" style="572" customWidth="1"/>
    <col min="1565" max="1588" width="4.5" style="572" customWidth="1"/>
    <col min="1589" max="1792" width="9" style="572"/>
    <col min="1793" max="1793" width="3.25" style="572" bestFit="1" customWidth="1"/>
    <col min="1794" max="1794" width="4" style="572" customWidth="1"/>
    <col min="1795" max="1795" width="33.625" style="572" customWidth="1"/>
    <col min="1796" max="1819" width="4.5" style="572" customWidth="1"/>
    <col min="1820" max="1820" width="4.375" style="572" customWidth="1"/>
    <col min="1821" max="1844" width="4.5" style="572" customWidth="1"/>
    <col min="1845" max="2048" width="9" style="572"/>
    <col min="2049" max="2049" width="3.25" style="572" bestFit="1" customWidth="1"/>
    <col min="2050" max="2050" width="4" style="572" customWidth="1"/>
    <col min="2051" max="2051" width="33.625" style="572" customWidth="1"/>
    <col min="2052" max="2075" width="4.5" style="572" customWidth="1"/>
    <col min="2076" max="2076" width="4.375" style="572" customWidth="1"/>
    <col min="2077" max="2100" width="4.5" style="572" customWidth="1"/>
    <col min="2101" max="2304" width="9" style="572"/>
    <col min="2305" max="2305" width="3.25" style="572" bestFit="1" customWidth="1"/>
    <col min="2306" max="2306" width="4" style="572" customWidth="1"/>
    <col min="2307" max="2307" width="33.625" style="572" customWidth="1"/>
    <col min="2308" max="2331" width="4.5" style="572" customWidth="1"/>
    <col min="2332" max="2332" width="4.375" style="572" customWidth="1"/>
    <col min="2333" max="2356" width="4.5" style="572" customWidth="1"/>
    <col min="2357" max="2560" width="9" style="572"/>
    <col min="2561" max="2561" width="3.25" style="572" bestFit="1" customWidth="1"/>
    <col min="2562" max="2562" width="4" style="572" customWidth="1"/>
    <col min="2563" max="2563" width="33.625" style="572" customWidth="1"/>
    <col min="2564" max="2587" width="4.5" style="572" customWidth="1"/>
    <col min="2588" max="2588" width="4.375" style="572" customWidth="1"/>
    <col min="2589" max="2612" width="4.5" style="572" customWidth="1"/>
    <col min="2613" max="2816" width="9" style="572"/>
    <col min="2817" max="2817" width="3.25" style="572" bestFit="1" customWidth="1"/>
    <col min="2818" max="2818" width="4" style="572" customWidth="1"/>
    <col min="2819" max="2819" width="33.625" style="572" customWidth="1"/>
    <col min="2820" max="2843" width="4.5" style="572" customWidth="1"/>
    <col min="2844" max="2844" width="4.375" style="572" customWidth="1"/>
    <col min="2845" max="2868" width="4.5" style="572" customWidth="1"/>
    <col min="2869" max="3072" width="9" style="572"/>
    <col min="3073" max="3073" width="3.25" style="572" bestFit="1" customWidth="1"/>
    <col min="3074" max="3074" width="4" style="572" customWidth="1"/>
    <col min="3075" max="3075" width="33.625" style="572" customWidth="1"/>
    <col min="3076" max="3099" width="4.5" style="572" customWidth="1"/>
    <col min="3100" max="3100" width="4.375" style="572" customWidth="1"/>
    <col min="3101" max="3124" width="4.5" style="572" customWidth="1"/>
    <col min="3125" max="3328" width="9" style="572"/>
    <col min="3329" max="3329" width="3.25" style="572" bestFit="1" customWidth="1"/>
    <col min="3330" max="3330" width="4" style="572" customWidth="1"/>
    <col min="3331" max="3331" width="33.625" style="572" customWidth="1"/>
    <col min="3332" max="3355" width="4.5" style="572" customWidth="1"/>
    <col min="3356" max="3356" width="4.375" style="572" customWidth="1"/>
    <col min="3357" max="3380" width="4.5" style="572" customWidth="1"/>
    <col min="3381" max="3584" width="9" style="572"/>
    <col min="3585" max="3585" width="3.25" style="572" bestFit="1" customWidth="1"/>
    <col min="3586" max="3586" width="4" style="572" customWidth="1"/>
    <col min="3587" max="3587" width="33.625" style="572" customWidth="1"/>
    <col min="3588" max="3611" width="4.5" style="572" customWidth="1"/>
    <col min="3612" max="3612" width="4.375" style="572" customWidth="1"/>
    <col min="3613" max="3636" width="4.5" style="572" customWidth="1"/>
    <col min="3637" max="3840" width="9" style="572"/>
    <col min="3841" max="3841" width="3.25" style="572" bestFit="1" customWidth="1"/>
    <col min="3842" max="3842" width="4" style="572" customWidth="1"/>
    <col min="3843" max="3843" width="33.625" style="572" customWidth="1"/>
    <col min="3844" max="3867" width="4.5" style="572" customWidth="1"/>
    <col min="3868" max="3868" width="4.375" style="572" customWidth="1"/>
    <col min="3869" max="3892" width="4.5" style="572" customWidth="1"/>
    <col min="3893" max="4096" width="9" style="572"/>
    <col min="4097" max="4097" width="3.25" style="572" bestFit="1" customWidth="1"/>
    <col min="4098" max="4098" width="4" style="572" customWidth="1"/>
    <col min="4099" max="4099" width="33.625" style="572" customWidth="1"/>
    <col min="4100" max="4123" width="4.5" style="572" customWidth="1"/>
    <col min="4124" max="4124" width="4.375" style="572" customWidth="1"/>
    <col min="4125" max="4148" width="4.5" style="572" customWidth="1"/>
    <col min="4149" max="4352" width="9" style="572"/>
    <col min="4353" max="4353" width="3.25" style="572" bestFit="1" customWidth="1"/>
    <col min="4354" max="4354" width="4" style="572" customWidth="1"/>
    <col min="4355" max="4355" width="33.625" style="572" customWidth="1"/>
    <col min="4356" max="4379" width="4.5" style="572" customWidth="1"/>
    <col min="4380" max="4380" width="4.375" style="572" customWidth="1"/>
    <col min="4381" max="4404" width="4.5" style="572" customWidth="1"/>
    <col min="4405" max="4608" width="9" style="572"/>
    <col min="4609" max="4609" width="3.25" style="572" bestFit="1" customWidth="1"/>
    <col min="4610" max="4610" width="4" style="572" customWidth="1"/>
    <col min="4611" max="4611" width="33.625" style="572" customWidth="1"/>
    <col min="4612" max="4635" width="4.5" style="572" customWidth="1"/>
    <col min="4636" max="4636" width="4.375" style="572" customWidth="1"/>
    <col min="4637" max="4660" width="4.5" style="572" customWidth="1"/>
    <col min="4661" max="4864" width="9" style="572"/>
    <col min="4865" max="4865" width="3.25" style="572" bestFit="1" customWidth="1"/>
    <col min="4866" max="4866" width="4" style="572" customWidth="1"/>
    <col min="4867" max="4867" width="33.625" style="572" customWidth="1"/>
    <col min="4868" max="4891" width="4.5" style="572" customWidth="1"/>
    <col min="4892" max="4892" width="4.375" style="572" customWidth="1"/>
    <col min="4893" max="4916" width="4.5" style="572" customWidth="1"/>
    <col min="4917" max="5120" width="9" style="572"/>
    <col min="5121" max="5121" width="3.25" style="572" bestFit="1" customWidth="1"/>
    <col min="5122" max="5122" width="4" style="572" customWidth="1"/>
    <col min="5123" max="5123" width="33.625" style="572" customWidth="1"/>
    <col min="5124" max="5147" width="4.5" style="572" customWidth="1"/>
    <col min="5148" max="5148" width="4.375" style="572" customWidth="1"/>
    <col min="5149" max="5172" width="4.5" style="572" customWidth="1"/>
    <col min="5173" max="5376" width="9" style="572"/>
    <col min="5377" max="5377" width="3.25" style="572" bestFit="1" customWidth="1"/>
    <col min="5378" max="5378" width="4" style="572" customWidth="1"/>
    <col min="5379" max="5379" width="33.625" style="572" customWidth="1"/>
    <col min="5380" max="5403" width="4.5" style="572" customWidth="1"/>
    <col min="5404" max="5404" width="4.375" style="572" customWidth="1"/>
    <col min="5405" max="5428" width="4.5" style="572" customWidth="1"/>
    <col min="5429" max="5632" width="9" style="572"/>
    <col min="5633" max="5633" width="3.25" style="572" bestFit="1" customWidth="1"/>
    <col min="5634" max="5634" width="4" style="572" customWidth="1"/>
    <col min="5635" max="5635" width="33.625" style="572" customWidth="1"/>
    <col min="5636" max="5659" width="4.5" style="572" customWidth="1"/>
    <col min="5660" max="5660" width="4.375" style="572" customWidth="1"/>
    <col min="5661" max="5684" width="4.5" style="572" customWidth="1"/>
    <col min="5685" max="5888" width="9" style="572"/>
    <col min="5889" max="5889" width="3.25" style="572" bestFit="1" customWidth="1"/>
    <col min="5890" max="5890" width="4" style="572" customWidth="1"/>
    <col min="5891" max="5891" width="33.625" style="572" customWidth="1"/>
    <col min="5892" max="5915" width="4.5" style="572" customWidth="1"/>
    <col min="5916" max="5916" width="4.375" style="572" customWidth="1"/>
    <col min="5917" max="5940" width="4.5" style="572" customWidth="1"/>
    <col min="5941" max="6144" width="9" style="572"/>
    <col min="6145" max="6145" width="3.25" style="572" bestFit="1" customWidth="1"/>
    <col min="6146" max="6146" width="4" style="572" customWidth="1"/>
    <col min="6147" max="6147" width="33.625" style="572" customWidth="1"/>
    <col min="6148" max="6171" width="4.5" style="572" customWidth="1"/>
    <col min="6172" max="6172" width="4.375" style="572" customWidth="1"/>
    <col min="6173" max="6196" width="4.5" style="572" customWidth="1"/>
    <col min="6197" max="6400" width="9" style="572"/>
    <col min="6401" max="6401" width="3.25" style="572" bestFit="1" customWidth="1"/>
    <col min="6402" max="6402" width="4" style="572" customWidth="1"/>
    <col min="6403" max="6403" width="33.625" style="572" customWidth="1"/>
    <col min="6404" max="6427" width="4.5" style="572" customWidth="1"/>
    <col min="6428" max="6428" width="4.375" style="572" customWidth="1"/>
    <col min="6429" max="6452" width="4.5" style="572" customWidth="1"/>
    <col min="6453" max="6656" width="9" style="572"/>
    <col min="6657" max="6657" width="3.25" style="572" bestFit="1" customWidth="1"/>
    <col min="6658" max="6658" width="4" style="572" customWidth="1"/>
    <col min="6659" max="6659" width="33.625" style="572" customWidth="1"/>
    <col min="6660" max="6683" width="4.5" style="572" customWidth="1"/>
    <col min="6684" max="6684" width="4.375" style="572" customWidth="1"/>
    <col min="6685" max="6708" width="4.5" style="572" customWidth="1"/>
    <col min="6709" max="6912" width="9" style="572"/>
    <col min="6913" max="6913" width="3.25" style="572" bestFit="1" customWidth="1"/>
    <col min="6914" max="6914" width="4" style="572" customWidth="1"/>
    <col min="6915" max="6915" width="33.625" style="572" customWidth="1"/>
    <col min="6916" max="6939" width="4.5" style="572" customWidth="1"/>
    <col min="6940" max="6940" width="4.375" style="572" customWidth="1"/>
    <col min="6941" max="6964" width="4.5" style="572" customWidth="1"/>
    <col min="6965" max="7168" width="9" style="572"/>
    <col min="7169" max="7169" width="3.25" style="572" bestFit="1" customWidth="1"/>
    <col min="7170" max="7170" width="4" style="572" customWidth="1"/>
    <col min="7171" max="7171" width="33.625" style="572" customWidth="1"/>
    <col min="7172" max="7195" width="4.5" style="572" customWidth="1"/>
    <col min="7196" max="7196" width="4.375" style="572" customWidth="1"/>
    <col min="7197" max="7220" width="4.5" style="572" customWidth="1"/>
    <col min="7221" max="7424" width="9" style="572"/>
    <col min="7425" max="7425" width="3.25" style="572" bestFit="1" customWidth="1"/>
    <col min="7426" max="7426" width="4" style="572" customWidth="1"/>
    <col min="7427" max="7427" width="33.625" style="572" customWidth="1"/>
    <col min="7428" max="7451" width="4.5" style="572" customWidth="1"/>
    <col min="7452" max="7452" width="4.375" style="572" customWidth="1"/>
    <col min="7453" max="7476" width="4.5" style="572" customWidth="1"/>
    <col min="7477" max="7680" width="9" style="572"/>
    <col min="7681" max="7681" width="3.25" style="572" bestFit="1" customWidth="1"/>
    <col min="7682" max="7682" width="4" style="572" customWidth="1"/>
    <col min="7683" max="7683" width="33.625" style="572" customWidth="1"/>
    <col min="7684" max="7707" width="4.5" style="572" customWidth="1"/>
    <col min="7708" max="7708" width="4.375" style="572" customWidth="1"/>
    <col min="7709" max="7732" width="4.5" style="572" customWidth="1"/>
    <col min="7733" max="7936" width="9" style="572"/>
    <col min="7937" max="7937" width="3.25" style="572" bestFit="1" customWidth="1"/>
    <col min="7938" max="7938" width="4" style="572" customWidth="1"/>
    <col min="7939" max="7939" width="33.625" style="572" customWidth="1"/>
    <col min="7940" max="7963" width="4.5" style="572" customWidth="1"/>
    <col min="7964" max="7964" width="4.375" style="572" customWidth="1"/>
    <col min="7965" max="7988" width="4.5" style="572" customWidth="1"/>
    <col min="7989" max="8192" width="9" style="572"/>
    <col min="8193" max="8193" width="3.25" style="572" bestFit="1" customWidth="1"/>
    <col min="8194" max="8194" width="4" style="572" customWidth="1"/>
    <col min="8195" max="8195" width="33.625" style="572" customWidth="1"/>
    <col min="8196" max="8219" width="4.5" style="572" customWidth="1"/>
    <col min="8220" max="8220" width="4.375" style="572" customWidth="1"/>
    <col min="8221" max="8244" width="4.5" style="572" customWidth="1"/>
    <col min="8245" max="8448" width="9" style="572"/>
    <col min="8449" max="8449" width="3.25" style="572" bestFit="1" customWidth="1"/>
    <col min="8450" max="8450" width="4" style="572" customWidth="1"/>
    <col min="8451" max="8451" width="33.625" style="572" customWidth="1"/>
    <col min="8452" max="8475" width="4.5" style="572" customWidth="1"/>
    <col min="8476" max="8476" width="4.375" style="572" customWidth="1"/>
    <col min="8477" max="8500" width="4.5" style="572" customWidth="1"/>
    <col min="8501" max="8704" width="9" style="572"/>
    <col min="8705" max="8705" width="3.25" style="572" bestFit="1" customWidth="1"/>
    <col min="8706" max="8706" width="4" style="572" customWidth="1"/>
    <col min="8707" max="8707" width="33.625" style="572" customWidth="1"/>
    <col min="8708" max="8731" width="4.5" style="572" customWidth="1"/>
    <col min="8732" max="8732" width="4.375" style="572" customWidth="1"/>
    <col min="8733" max="8756" width="4.5" style="572" customWidth="1"/>
    <col min="8757" max="8960" width="9" style="572"/>
    <col min="8961" max="8961" width="3.25" style="572" bestFit="1" customWidth="1"/>
    <col min="8962" max="8962" width="4" style="572" customWidth="1"/>
    <col min="8963" max="8963" width="33.625" style="572" customWidth="1"/>
    <col min="8964" max="8987" width="4.5" style="572" customWidth="1"/>
    <col min="8988" max="8988" width="4.375" style="572" customWidth="1"/>
    <col min="8989" max="9012" width="4.5" style="572" customWidth="1"/>
    <col min="9013" max="9216" width="9" style="572"/>
    <col min="9217" max="9217" width="3.25" style="572" bestFit="1" customWidth="1"/>
    <col min="9218" max="9218" width="4" style="572" customWidth="1"/>
    <col min="9219" max="9219" width="33.625" style="572" customWidth="1"/>
    <col min="9220" max="9243" width="4.5" style="572" customWidth="1"/>
    <col min="9244" max="9244" width="4.375" style="572" customWidth="1"/>
    <col min="9245" max="9268" width="4.5" style="572" customWidth="1"/>
    <col min="9269" max="9472" width="9" style="572"/>
    <col min="9473" max="9473" width="3.25" style="572" bestFit="1" customWidth="1"/>
    <col min="9474" max="9474" width="4" style="572" customWidth="1"/>
    <col min="9475" max="9475" width="33.625" style="572" customWidth="1"/>
    <col min="9476" max="9499" width="4.5" style="572" customWidth="1"/>
    <col min="9500" max="9500" width="4.375" style="572" customWidth="1"/>
    <col min="9501" max="9524" width="4.5" style="572" customWidth="1"/>
    <col min="9525" max="9728" width="9" style="572"/>
    <col min="9729" max="9729" width="3.25" style="572" bestFit="1" customWidth="1"/>
    <col min="9730" max="9730" width="4" style="572" customWidth="1"/>
    <col min="9731" max="9731" width="33.625" style="572" customWidth="1"/>
    <col min="9732" max="9755" width="4.5" style="572" customWidth="1"/>
    <col min="9756" max="9756" width="4.375" style="572" customWidth="1"/>
    <col min="9757" max="9780" width="4.5" style="572" customWidth="1"/>
    <col min="9781" max="9984" width="9" style="572"/>
    <col min="9985" max="9985" width="3.25" style="572" bestFit="1" customWidth="1"/>
    <col min="9986" max="9986" width="4" style="572" customWidth="1"/>
    <col min="9987" max="9987" width="33.625" style="572" customWidth="1"/>
    <col min="9988" max="10011" width="4.5" style="572" customWidth="1"/>
    <col min="10012" max="10012" width="4.375" style="572" customWidth="1"/>
    <col min="10013" max="10036" width="4.5" style="572" customWidth="1"/>
    <col min="10037" max="10240" width="9" style="572"/>
    <col min="10241" max="10241" width="3.25" style="572" bestFit="1" customWidth="1"/>
    <col min="10242" max="10242" width="4" style="572" customWidth="1"/>
    <col min="10243" max="10243" width="33.625" style="572" customWidth="1"/>
    <col min="10244" max="10267" width="4.5" style="572" customWidth="1"/>
    <col min="10268" max="10268" width="4.375" style="572" customWidth="1"/>
    <col min="10269" max="10292" width="4.5" style="572" customWidth="1"/>
    <col min="10293" max="10496" width="9" style="572"/>
    <col min="10497" max="10497" width="3.25" style="572" bestFit="1" customWidth="1"/>
    <col min="10498" max="10498" width="4" style="572" customWidth="1"/>
    <col min="10499" max="10499" width="33.625" style="572" customWidth="1"/>
    <col min="10500" max="10523" width="4.5" style="572" customWidth="1"/>
    <col min="10524" max="10524" width="4.375" style="572" customWidth="1"/>
    <col min="10525" max="10548" width="4.5" style="572" customWidth="1"/>
    <col min="10549" max="10752" width="9" style="572"/>
    <col min="10753" max="10753" width="3.25" style="572" bestFit="1" customWidth="1"/>
    <col min="10754" max="10754" width="4" style="572" customWidth="1"/>
    <col min="10755" max="10755" width="33.625" style="572" customWidth="1"/>
    <col min="10756" max="10779" width="4.5" style="572" customWidth="1"/>
    <col min="10780" max="10780" width="4.375" style="572" customWidth="1"/>
    <col min="10781" max="10804" width="4.5" style="572" customWidth="1"/>
    <col min="10805" max="11008" width="9" style="572"/>
    <col min="11009" max="11009" width="3.25" style="572" bestFit="1" customWidth="1"/>
    <col min="11010" max="11010" width="4" style="572" customWidth="1"/>
    <col min="11011" max="11011" width="33.625" style="572" customWidth="1"/>
    <col min="11012" max="11035" width="4.5" style="572" customWidth="1"/>
    <col min="11036" max="11036" width="4.375" style="572" customWidth="1"/>
    <col min="11037" max="11060" width="4.5" style="572" customWidth="1"/>
    <col min="11061" max="11264" width="9" style="572"/>
    <col min="11265" max="11265" width="3.25" style="572" bestFit="1" customWidth="1"/>
    <col min="11266" max="11266" width="4" style="572" customWidth="1"/>
    <col min="11267" max="11267" width="33.625" style="572" customWidth="1"/>
    <col min="11268" max="11291" width="4.5" style="572" customWidth="1"/>
    <col min="11292" max="11292" width="4.375" style="572" customWidth="1"/>
    <col min="11293" max="11316" width="4.5" style="572" customWidth="1"/>
    <col min="11317" max="11520" width="9" style="572"/>
    <col min="11521" max="11521" width="3.25" style="572" bestFit="1" customWidth="1"/>
    <col min="11522" max="11522" width="4" style="572" customWidth="1"/>
    <col min="11523" max="11523" width="33.625" style="572" customWidth="1"/>
    <col min="11524" max="11547" width="4.5" style="572" customWidth="1"/>
    <col min="11548" max="11548" width="4.375" style="572" customWidth="1"/>
    <col min="11549" max="11572" width="4.5" style="572" customWidth="1"/>
    <col min="11573" max="11776" width="9" style="572"/>
    <col min="11777" max="11777" width="3.25" style="572" bestFit="1" customWidth="1"/>
    <col min="11778" max="11778" width="4" style="572" customWidth="1"/>
    <col min="11779" max="11779" width="33.625" style="572" customWidth="1"/>
    <col min="11780" max="11803" width="4.5" style="572" customWidth="1"/>
    <col min="11804" max="11804" width="4.375" style="572" customWidth="1"/>
    <col min="11805" max="11828" width="4.5" style="572" customWidth="1"/>
    <col min="11829" max="12032" width="9" style="572"/>
    <col min="12033" max="12033" width="3.25" style="572" bestFit="1" customWidth="1"/>
    <col min="12034" max="12034" width="4" style="572" customWidth="1"/>
    <col min="12035" max="12035" width="33.625" style="572" customWidth="1"/>
    <col min="12036" max="12059" width="4.5" style="572" customWidth="1"/>
    <col min="12060" max="12060" width="4.375" style="572" customWidth="1"/>
    <col min="12061" max="12084" width="4.5" style="572" customWidth="1"/>
    <col min="12085" max="12288" width="9" style="572"/>
    <col min="12289" max="12289" width="3.25" style="572" bestFit="1" customWidth="1"/>
    <col min="12290" max="12290" width="4" style="572" customWidth="1"/>
    <col min="12291" max="12291" width="33.625" style="572" customWidth="1"/>
    <col min="12292" max="12315" width="4.5" style="572" customWidth="1"/>
    <col min="12316" max="12316" width="4.375" style="572" customWidth="1"/>
    <col min="12317" max="12340" width="4.5" style="572" customWidth="1"/>
    <col min="12341" max="12544" width="9" style="572"/>
    <col min="12545" max="12545" width="3.25" style="572" bestFit="1" customWidth="1"/>
    <col min="12546" max="12546" width="4" style="572" customWidth="1"/>
    <col min="12547" max="12547" width="33.625" style="572" customWidth="1"/>
    <col min="12548" max="12571" width="4.5" style="572" customWidth="1"/>
    <col min="12572" max="12572" width="4.375" style="572" customWidth="1"/>
    <col min="12573" max="12596" width="4.5" style="572" customWidth="1"/>
    <col min="12597" max="12800" width="9" style="572"/>
    <col min="12801" max="12801" width="3.25" style="572" bestFit="1" customWidth="1"/>
    <col min="12802" max="12802" width="4" style="572" customWidth="1"/>
    <col min="12803" max="12803" width="33.625" style="572" customWidth="1"/>
    <col min="12804" max="12827" width="4.5" style="572" customWidth="1"/>
    <col min="12828" max="12828" width="4.375" style="572" customWidth="1"/>
    <col min="12829" max="12852" width="4.5" style="572" customWidth="1"/>
    <col min="12853" max="13056" width="9" style="572"/>
    <col min="13057" max="13057" width="3.25" style="572" bestFit="1" customWidth="1"/>
    <col min="13058" max="13058" width="4" style="572" customWidth="1"/>
    <col min="13059" max="13059" width="33.625" style="572" customWidth="1"/>
    <col min="13060" max="13083" width="4.5" style="572" customWidth="1"/>
    <col min="13084" max="13084" width="4.375" style="572" customWidth="1"/>
    <col min="13085" max="13108" width="4.5" style="572" customWidth="1"/>
    <col min="13109" max="13312" width="9" style="572"/>
    <col min="13313" max="13313" width="3.25" style="572" bestFit="1" customWidth="1"/>
    <col min="13314" max="13314" width="4" style="572" customWidth="1"/>
    <col min="13315" max="13315" width="33.625" style="572" customWidth="1"/>
    <col min="13316" max="13339" width="4.5" style="572" customWidth="1"/>
    <col min="13340" max="13340" width="4.375" style="572" customWidth="1"/>
    <col min="13341" max="13364" width="4.5" style="572" customWidth="1"/>
    <col min="13365" max="13568" width="9" style="572"/>
    <col min="13569" max="13569" width="3.25" style="572" bestFit="1" customWidth="1"/>
    <col min="13570" max="13570" width="4" style="572" customWidth="1"/>
    <col min="13571" max="13571" width="33.625" style="572" customWidth="1"/>
    <col min="13572" max="13595" width="4.5" style="572" customWidth="1"/>
    <col min="13596" max="13596" width="4.375" style="572" customWidth="1"/>
    <col min="13597" max="13620" width="4.5" style="572" customWidth="1"/>
    <col min="13621" max="13824" width="9" style="572"/>
    <col min="13825" max="13825" width="3.25" style="572" bestFit="1" customWidth="1"/>
    <col min="13826" max="13826" width="4" style="572" customWidth="1"/>
    <col min="13827" max="13827" width="33.625" style="572" customWidth="1"/>
    <col min="13828" max="13851" width="4.5" style="572" customWidth="1"/>
    <col min="13852" max="13852" width="4.375" style="572" customWidth="1"/>
    <col min="13853" max="13876" width="4.5" style="572" customWidth="1"/>
    <col min="13877" max="14080" width="9" style="572"/>
    <col min="14081" max="14081" width="3.25" style="572" bestFit="1" customWidth="1"/>
    <col min="14082" max="14082" width="4" style="572" customWidth="1"/>
    <col min="14083" max="14083" width="33.625" style="572" customWidth="1"/>
    <col min="14084" max="14107" width="4.5" style="572" customWidth="1"/>
    <col min="14108" max="14108" width="4.375" style="572" customWidth="1"/>
    <col min="14109" max="14132" width="4.5" style="572" customWidth="1"/>
    <col min="14133" max="14336" width="9" style="572"/>
    <col min="14337" max="14337" width="3.25" style="572" bestFit="1" customWidth="1"/>
    <col min="14338" max="14338" width="4" style="572" customWidth="1"/>
    <col min="14339" max="14339" width="33.625" style="572" customWidth="1"/>
    <col min="14340" max="14363" width="4.5" style="572" customWidth="1"/>
    <col min="14364" max="14364" width="4.375" style="572" customWidth="1"/>
    <col min="14365" max="14388" width="4.5" style="572" customWidth="1"/>
    <col min="14389" max="14592" width="9" style="572"/>
    <col min="14593" max="14593" width="3.25" style="572" bestFit="1" customWidth="1"/>
    <col min="14594" max="14594" width="4" style="572" customWidth="1"/>
    <col min="14595" max="14595" width="33.625" style="572" customWidth="1"/>
    <col min="14596" max="14619" width="4.5" style="572" customWidth="1"/>
    <col min="14620" max="14620" width="4.375" style="572" customWidth="1"/>
    <col min="14621" max="14644" width="4.5" style="572" customWidth="1"/>
    <col min="14645" max="14848" width="9" style="572"/>
    <col min="14849" max="14849" width="3.25" style="572" bestFit="1" customWidth="1"/>
    <col min="14850" max="14850" width="4" style="572" customWidth="1"/>
    <col min="14851" max="14851" width="33.625" style="572" customWidth="1"/>
    <col min="14852" max="14875" width="4.5" style="572" customWidth="1"/>
    <col min="14876" max="14876" width="4.375" style="572" customWidth="1"/>
    <col min="14877" max="14900" width="4.5" style="572" customWidth="1"/>
    <col min="14901" max="15104" width="9" style="572"/>
    <col min="15105" max="15105" width="3.25" style="572" bestFit="1" customWidth="1"/>
    <col min="15106" max="15106" width="4" style="572" customWidth="1"/>
    <col min="15107" max="15107" width="33.625" style="572" customWidth="1"/>
    <col min="15108" max="15131" width="4.5" style="572" customWidth="1"/>
    <col min="15132" max="15132" width="4.375" style="572" customWidth="1"/>
    <col min="15133" max="15156" width="4.5" style="572" customWidth="1"/>
    <col min="15157" max="15360" width="9" style="572"/>
    <col min="15361" max="15361" width="3.25" style="572" bestFit="1" customWidth="1"/>
    <col min="15362" max="15362" width="4" style="572" customWidth="1"/>
    <col min="15363" max="15363" width="33.625" style="572" customWidth="1"/>
    <col min="15364" max="15387" width="4.5" style="572" customWidth="1"/>
    <col min="15388" max="15388" width="4.375" style="572" customWidth="1"/>
    <col min="15389" max="15412" width="4.5" style="572" customWidth="1"/>
    <col min="15413" max="15616" width="9" style="572"/>
    <col min="15617" max="15617" width="3.25" style="572" bestFit="1" customWidth="1"/>
    <col min="15618" max="15618" width="4" style="572" customWidth="1"/>
    <col min="15619" max="15619" width="33.625" style="572" customWidth="1"/>
    <col min="15620" max="15643" width="4.5" style="572" customWidth="1"/>
    <col min="15644" max="15644" width="4.375" style="572" customWidth="1"/>
    <col min="15645" max="15668" width="4.5" style="572" customWidth="1"/>
    <col min="15669" max="15872" width="9" style="572"/>
    <col min="15873" max="15873" width="3.25" style="572" bestFit="1" customWidth="1"/>
    <col min="15874" max="15874" width="4" style="572" customWidth="1"/>
    <col min="15875" max="15875" width="33.625" style="572" customWidth="1"/>
    <col min="15876" max="15899" width="4.5" style="572" customWidth="1"/>
    <col min="15900" max="15900" width="4.375" style="572" customWidth="1"/>
    <col min="15901" max="15924" width="4.5" style="572" customWidth="1"/>
    <col min="15925" max="16128" width="9" style="572"/>
    <col min="16129" max="16129" width="3.25" style="572" bestFit="1" customWidth="1"/>
    <col min="16130" max="16130" width="4" style="572" customWidth="1"/>
    <col min="16131" max="16131" width="33.625" style="572" customWidth="1"/>
    <col min="16132" max="16155" width="4.5" style="572" customWidth="1"/>
    <col min="16156" max="16156" width="4.375" style="572" customWidth="1"/>
    <col min="16157" max="16180" width="4.5" style="572" customWidth="1"/>
    <col min="16181" max="16384" width="9" style="572"/>
  </cols>
  <sheetData>
    <row r="1" spans="1:63" ht="20.100000000000001" customHeight="1">
      <c r="B1" s="573" t="s">
        <v>1423</v>
      </c>
      <c r="C1" s="572" t="s">
        <v>1424</v>
      </c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4"/>
      <c r="AN1" s="574"/>
      <c r="AO1" s="574"/>
      <c r="AP1" s="574"/>
      <c r="AQ1" s="574"/>
      <c r="AR1" s="574"/>
      <c r="AS1" s="574"/>
      <c r="AT1" s="574"/>
      <c r="AU1" s="574"/>
      <c r="AV1" s="574"/>
      <c r="AW1" s="574"/>
      <c r="AX1" s="574"/>
      <c r="AY1" s="574"/>
      <c r="AZ1" s="574"/>
    </row>
    <row r="2" spans="1:63" ht="20.100000000000001" customHeight="1">
      <c r="A2" s="572">
        <v>1</v>
      </c>
      <c r="C2" s="574"/>
      <c r="D2" s="620"/>
      <c r="E2" s="620"/>
      <c r="I2" s="620"/>
      <c r="M2" s="619"/>
      <c r="N2" s="620"/>
      <c r="O2" s="619"/>
      <c r="P2" s="620"/>
      <c r="Q2" s="620"/>
      <c r="X2" s="574"/>
      <c r="Y2" s="574"/>
      <c r="AA2" s="574"/>
      <c r="AB2" s="574"/>
      <c r="AC2" s="574"/>
      <c r="AD2" s="574"/>
      <c r="AE2" s="574"/>
      <c r="AF2" s="574"/>
      <c r="AG2" s="574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19"/>
      <c r="BB2" s="619"/>
      <c r="BC2" s="619"/>
      <c r="BD2" s="619"/>
      <c r="BE2" s="619"/>
      <c r="BF2" s="619"/>
      <c r="BG2" s="619"/>
      <c r="BH2" s="619"/>
      <c r="BI2" s="619"/>
      <c r="BJ2" s="619"/>
      <c r="BK2" s="619"/>
    </row>
    <row r="3" spans="1:63" ht="20.100000000000001" customHeight="1">
      <c r="A3" s="572">
        <v>2</v>
      </c>
      <c r="C3" s="574"/>
      <c r="D3" s="620"/>
      <c r="E3" s="620"/>
      <c r="F3" s="574"/>
      <c r="G3" s="574"/>
      <c r="H3" s="574"/>
      <c r="I3" s="574"/>
      <c r="M3" s="574"/>
      <c r="N3" s="574"/>
      <c r="O3" s="574"/>
      <c r="P3" s="574"/>
      <c r="Q3" s="574"/>
      <c r="R3" s="574"/>
      <c r="S3" s="574"/>
      <c r="T3" s="574"/>
      <c r="X3" s="574"/>
      <c r="Y3" s="574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19"/>
      <c r="BB3" s="619"/>
      <c r="BC3" s="619"/>
      <c r="BD3" s="619"/>
      <c r="BE3" s="619"/>
      <c r="BF3" s="619"/>
      <c r="BG3" s="619"/>
      <c r="BH3" s="619"/>
      <c r="BI3" s="619"/>
      <c r="BJ3" s="619"/>
      <c r="BK3" s="619"/>
    </row>
    <row r="4" spans="1:63" ht="20.100000000000001" customHeight="1">
      <c r="A4" s="572">
        <v>3</v>
      </c>
      <c r="C4" s="620" t="s">
        <v>1145</v>
      </c>
      <c r="D4" s="620" t="s">
        <v>1146</v>
      </c>
      <c r="E4" s="620" t="s">
        <v>1147</v>
      </c>
      <c r="F4" s="620" t="s">
        <v>1146</v>
      </c>
      <c r="G4" s="620" t="s">
        <v>1147</v>
      </c>
      <c r="H4" s="620" t="s">
        <v>1146</v>
      </c>
      <c r="I4" s="620" t="s">
        <v>1147</v>
      </c>
      <c r="J4" s="620" t="s">
        <v>1146</v>
      </c>
      <c r="K4" s="620" t="s">
        <v>1147</v>
      </c>
      <c r="L4" s="620" t="s">
        <v>1146</v>
      </c>
      <c r="M4" s="620" t="s">
        <v>1147</v>
      </c>
      <c r="N4" s="620" t="s">
        <v>1146</v>
      </c>
      <c r="O4" s="620" t="s">
        <v>1147</v>
      </c>
      <c r="P4" s="620" t="s">
        <v>1146</v>
      </c>
      <c r="Q4" s="620" t="s">
        <v>1147</v>
      </c>
      <c r="R4" s="620" t="s">
        <v>1146</v>
      </c>
      <c r="S4" s="620" t="s">
        <v>1147</v>
      </c>
      <c r="T4" s="620" t="s">
        <v>1146</v>
      </c>
      <c r="U4" s="620" t="s">
        <v>1147</v>
      </c>
      <c r="V4" s="620" t="s">
        <v>1146</v>
      </c>
      <c r="W4" s="620" t="s">
        <v>1147</v>
      </c>
      <c r="X4" s="620" t="s">
        <v>1146</v>
      </c>
      <c r="Y4" s="620" t="s">
        <v>1147</v>
      </c>
      <c r="Z4" s="620" t="s">
        <v>1146</v>
      </c>
      <c r="AA4" s="620" t="s">
        <v>1147</v>
      </c>
      <c r="AB4" s="620" t="s">
        <v>1146</v>
      </c>
      <c r="AC4" s="620" t="s">
        <v>1147</v>
      </c>
      <c r="AD4" s="620" t="s">
        <v>1010</v>
      </c>
      <c r="AE4" s="620"/>
      <c r="AF4" s="620"/>
      <c r="AG4" s="620"/>
      <c r="AH4" s="620"/>
      <c r="AI4" s="620"/>
      <c r="AJ4" s="620"/>
      <c r="AK4" s="620"/>
      <c r="AL4" s="620"/>
      <c r="AM4" s="620"/>
      <c r="AN4" s="620"/>
      <c r="AO4" s="620"/>
      <c r="AP4" s="620"/>
      <c r="AQ4" s="620"/>
      <c r="AR4" s="620"/>
      <c r="AS4" s="620"/>
      <c r="AT4" s="620"/>
      <c r="AU4" s="620"/>
      <c r="AV4" s="620"/>
      <c r="AW4" s="620"/>
      <c r="AX4" s="620"/>
      <c r="AY4" s="620"/>
      <c r="AZ4" s="620"/>
      <c r="BA4" s="619"/>
      <c r="BB4" s="619"/>
      <c r="BC4" s="619"/>
      <c r="BD4" s="619"/>
      <c r="BE4" s="619"/>
      <c r="BF4" s="619"/>
      <c r="BG4" s="619"/>
      <c r="BH4" s="619"/>
      <c r="BI4" s="619"/>
      <c r="BJ4" s="619"/>
      <c r="BK4" s="619"/>
    </row>
    <row r="5" spans="1:63" s="574" customFormat="1" ht="20.100000000000001" customHeight="1">
      <c r="A5" s="572">
        <v>4</v>
      </c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>
        <f>SUM(D5:AC5)</f>
        <v>0</v>
      </c>
      <c r="AX5" s="620"/>
      <c r="AY5" s="620"/>
      <c r="AZ5" s="620"/>
      <c r="BA5" s="620"/>
      <c r="BB5" s="620"/>
      <c r="BC5" s="620"/>
      <c r="BD5" s="620"/>
      <c r="BE5" s="620"/>
      <c r="BF5" s="620"/>
      <c r="BG5" s="620"/>
      <c r="BH5" s="620"/>
      <c r="BI5" s="620"/>
      <c r="BJ5" s="620"/>
      <c r="BK5" s="620"/>
    </row>
    <row r="6" spans="1:63" s="574" customFormat="1" ht="20.100000000000001" customHeight="1">
      <c r="A6" s="572">
        <v>5</v>
      </c>
      <c r="B6" s="574" t="s">
        <v>1425</v>
      </c>
      <c r="C6" s="574" t="s">
        <v>1426</v>
      </c>
      <c r="D6" s="575">
        <v>8.1999999999999993</v>
      </c>
      <c r="E6" s="575"/>
      <c r="F6" s="575">
        <v>2.7</v>
      </c>
      <c r="G6" s="575"/>
      <c r="H6" s="575">
        <v>2.9</v>
      </c>
      <c r="I6" s="575"/>
      <c r="J6" s="575">
        <v>3.1</v>
      </c>
      <c r="K6" s="575"/>
      <c r="L6" s="575">
        <v>4</v>
      </c>
      <c r="M6" s="575"/>
      <c r="N6" s="575">
        <v>2.9</v>
      </c>
      <c r="O6" s="575"/>
      <c r="P6" s="575">
        <v>2</v>
      </c>
      <c r="Q6" s="575"/>
      <c r="R6" s="575">
        <v>3.7</v>
      </c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>
        <f t="shared" ref="AD6:AD31" si="0">SUM(D6:AC6)</f>
        <v>29.499999999999996</v>
      </c>
    </row>
    <row r="7" spans="1:63" s="574" customFormat="1" ht="20.100000000000001" customHeight="1">
      <c r="A7" s="572">
        <v>6</v>
      </c>
      <c r="B7" s="574" t="s">
        <v>1427</v>
      </c>
      <c r="C7" s="574" t="s">
        <v>1428</v>
      </c>
      <c r="D7" s="575"/>
      <c r="E7" s="575"/>
      <c r="F7" s="575">
        <v>3.6</v>
      </c>
      <c r="H7" s="575">
        <v>3.7</v>
      </c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>
        <f t="shared" si="0"/>
        <v>7.3000000000000007</v>
      </c>
    </row>
    <row r="8" spans="1:63" s="574" customFormat="1" ht="20.100000000000001" customHeight="1">
      <c r="A8" s="572">
        <v>7</v>
      </c>
      <c r="B8" s="574" t="s">
        <v>1120</v>
      </c>
      <c r="C8" s="574" t="s">
        <v>1429</v>
      </c>
      <c r="D8" s="575">
        <v>0.9</v>
      </c>
      <c r="E8" s="575"/>
      <c r="F8" s="575"/>
      <c r="G8" s="574">
        <v>0.9</v>
      </c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>
        <f t="shared" si="0"/>
        <v>1.8</v>
      </c>
    </row>
    <row r="9" spans="1:63" s="574" customFormat="1" ht="20.100000000000001" customHeight="1">
      <c r="A9" s="572">
        <v>8</v>
      </c>
      <c r="D9" s="575"/>
      <c r="E9" s="575"/>
      <c r="F9" s="575">
        <f>SUM(D9:E9)</f>
        <v>0</v>
      </c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5"/>
      <c r="U9" s="575"/>
      <c r="V9" s="575"/>
      <c r="W9" s="575"/>
      <c r="X9" s="575"/>
      <c r="Y9" s="575"/>
      <c r="Z9" s="575"/>
      <c r="AA9" s="575"/>
      <c r="AB9" s="575"/>
      <c r="AC9" s="575"/>
      <c r="AD9" s="575">
        <f t="shared" si="0"/>
        <v>0</v>
      </c>
    </row>
    <row r="10" spans="1:63" s="574" customFormat="1" ht="20.100000000000001" customHeight="1">
      <c r="A10" s="572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</row>
    <row r="11" spans="1:63" s="574" customFormat="1" ht="20.100000000000001" customHeight="1">
      <c r="A11" s="572"/>
      <c r="C11" s="574" t="s">
        <v>1162</v>
      </c>
      <c r="D11" s="575"/>
      <c r="E11" s="575"/>
      <c r="F11" s="575" t="s">
        <v>1427</v>
      </c>
      <c r="G11" s="575" t="s">
        <v>1120</v>
      </c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</row>
    <row r="12" spans="1:63" s="574" customFormat="1" ht="20.100000000000001" customHeight="1">
      <c r="A12" s="572"/>
      <c r="D12" s="575"/>
      <c r="E12" s="575"/>
      <c r="F12" s="1114" t="s">
        <v>1430</v>
      </c>
      <c r="G12" s="1114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</row>
    <row r="13" spans="1:63" s="574" customFormat="1" ht="20.100000000000001" customHeight="1">
      <c r="A13" s="572"/>
      <c r="D13" s="575"/>
      <c r="E13" s="575"/>
      <c r="F13" s="1114" t="s">
        <v>1431</v>
      </c>
      <c r="G13" s="1114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/>
    </row>
    <row r="14" spans="1:63" s="574" customFormat="1" ht="20.100000000000001" customHeight="1">
      <c r="A14" s="572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/>
    </row>
    <row r="15" spans="1:63" s="574" customFormat="1" ht="20.100000000000001" customHeight="1">
      <c r="A15" s="572"/>
      <c r="B15" s="574" t="s">
        <v>1427</v>
      </c>
      <c r="C15" s="574" t="s">
        <v>1429</v>
      </c>
      <c r="D15" s="575">
        <f>AD6</f>
        <v>29.499999999999996</v>
      </c>
      <c r="E15" s="575"/>
      <c r="F15" s="575">
        <f>D15</f>
        <v>29.499999999999996</v>
      </c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5"/>
      <c r="W15" s="575"/>
      <c r="X15" s="575"/>
      <c r="Y15" s="575"/>
      <c r="Z15" s="575"/>
      <c r="AA15" s="575"/>
      <c r="AB15" s="575"/>
      <c r="AC15" s="575"/>
      <c r="AD15" s="575"/>
    </row>
    <row r="16" spans="1:63" s="574" customFormat="1" ht="20.100000000000001" customHeight="1">
      <c r="A16" s="572"/>
      <c r="B16" s="574" t="s">
        <v>1402</v>
      </c>
      <c r="C16" s="574" t="s">
        <v>1432</v>
      </c>
      <c r="D16" s="575">
        <f>AD7</f>
        <v>7.3000000000000007</v>
      </c>
      <c r="E16" s="575"/>
      <c r="F16" s="575">
        <f>D16*2</f>
        <v>14.600000000000001</v>
      </c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/>
    </row>
    <row r="17" spans="1:52" s="574" customFormat="1" ht="20.100000000000001" customHeight="1">
      <c r="A17" s="572"/>
      <c r="B17" s="574" t="s">
        <v>1120</v>
      </c>
      <c r="C17" s="574" t="s">
        <v>1433</v>
      </c>
      <c r="D17" s="575">
        <f>AD8</f>
        <v>1.8</v>
      </c>
      <c r="E17" s="575"/>
      <c r="F17" s="575"/>
      <c r="G17" s="575">
        <f>D17</f>
        <v>1.8</v>
      </c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A17" s="575"/>
      <c r="AB17" s="575"/>
      <c r="AC17" s="575"/>
      <c r="AD17" s="575"/>
    </row>
    <row r="18" spans="1:52" s="574" customFormat="1" ht="20.100000000000001" customHeight="1">
      <c r="A18" s="572">
        <v>9</v>
      </c>
      <c r="D18" s="575"/>
      <c r="E18" s="575" t="s">
        <v>1010</v>
      </c>
      <c r="F18" s="575">
        <f>SUM(F15:F17)</f>
        <v>44.099999999999994</v>
      </c>
      <c r="G18" s="575">
        <f>SUM(G15:G17)</f>
        <v>1.8</v>
      </c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</row>
    <row r="19" spans="1:52" s="574" customFormat="1" ht="20.100000000000001" customHeight="1">
      <c r="A19" s="572"/>
      <c r="D19" s="575"/>
      <c r="E19" s="579" t="s">
        <v>1172</v>
      </c>
      <c r="F19" s="579">
        <v>44</v>
      </c>
      <c r="G19" s="579">
        <v>2</v>
      </c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/>
    </row>
    <row r="20" spans="1:52" s="574" customFormat="1" ht="20.100000000000001" customHeight="1">
      <c r="A20" s="572"/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5"/>
    </row>
    <row r="21" spans="1:52" s="574" customFormat="1" ht="20.100000000000001" customHeight="1">
      <c r="A21" s="572">
        <v>10</v>
      </c>
      <c r="D21" s="575"/>
      <c r="E21" s="575"/>
      <c r="F21" s="575">
        <f>SUM(D21:E21)</f>
        <v>0</v>
      </c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5"/>
      <c r="X21" s="575"/>
      <c r="Y21" s="575"/>
      <c r="Z21" s="575"/>
      <c r="AA21" s="575"/>
      <c r="AB21" s="575"/>
      <c r="AC21" s="575"/>
      <c r="AD21" s="575">
        <f t="shared" si="0"/>
        <v>0</v>
      </c>
    </row>
    <row r="22" spans="1:52" s="574" customFormat="1" ht="20.100000000000001" customHeight="1">
      <c r="A22" s="572">
        <v>11</v>
      </c>
      <c r="C22" s="574" t="s">
        <v>1189</v>
      </c>
      <c r="E22" s="575"/>
      <c r="F22" s="575">
        <v>8</v>
      </c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9">
        <f>SUM(E22:AC22)</f>
        <v>8</v>
      </c>
    </row>
    <row r="23" spans="1:52" s="574" customFormat="1" ht="20.100000000000001" customHeight="1">
      <c r="A23" s="572">
        <v>12</v>
      </c>
      <c r="C23" s="574" t="s">
        <v>1190</v>
      </c>
      <c r="E23" s="575"/>
      <c r="F23" s="575">
        <v>1</v>
      </c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5"/>
      <c r="W23" s="575"/>
      <c r="X23" s="575"/>
      <c r="Y23" s="575"/>
      <c r="Z23" s="575"/>
      <c r="AA23" s="575"/>
      <c r="AB23" s="575"/>
      <c r="AC23" s="575"/>
      <c r="AD23" s="579">
        <f>SUM(E23:AC23)</f>
        <v>1</v>
      </c>
    </row>
    <row r="24" spans="1:52" s="574" customFormat="1" ht="20.100000000000001" customHeight="1">
      <c r="A24" s="572">
        <v>13</v>
      </c>
      <c r="C24" s="574" t="s">
        <v>1191</v>
      </c>
      <c r="D24" s="575">
        <v>2</v>
      </c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9">
        <f t="shared" si="0"/>
        <v>2</v>
      </c>
    </row>
    <row r="25" spans="1:52" s="574" customFormat="1" ht="20.100000000000001" customHeight="1">
      <c r="A25" s="572">
        <v>14</v>
      </c>
      <c r="D25" s="575"/>
      <c r="E25" s="575"/>
      <c r="F25" s="575">
        <f>SUM(D25:E25)</f>
        <v>0</v>
      </c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9">
        <f t="shared" si="0"/>
        <v>0</v>
      </c>
    </row>
    <row r="26" spans="1:52" s="574" customFormat="1" ht="20.100000000000001" customHeight="1">
      <c r="A26" s="572">
        <v>15</v>
      </c>
      <c r="D26" s="575"/>
      <c r="E26" s="575"/>
      <c r="F26" s="575">
        <f>SUM(D26:E26)</f>
        <v>0</v>
      </c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9">
        <f t="shared" si="0"/>
        <v>0</v>
      </c>
    </row>
    <row r="27" spans="1:52" s="574" customFormat="1" ht="20.100000000000001" customHeight="1">
      <c r="A27" s="572">
        <v>16</v>
      </c>
      <c r="C27" s="574" t="s">
        <v>1192</v>
      </c>
      <c r="D27" s="575">
        <v>1</v>
      </c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5"/>
      <c r="W27" s="575"/>
      <c r="X27" s="575"/>
      <c r="Y27" s="575"/>
      <c r="Z27" s="575"/>
      <c r="AA27" s="575"/>
      <c r="AB27" s="575"/>
      <c r="AC27" s="575"/>
      <c r="AD27" s="579">
        <f t="shared" si="0"/>
        <v>1</v>
      </c>
    </row>
    <row r="28" spans="1:52" s="574" customFormat="1" ht="20.100000000000001" customHeight="1">
      <c r="A28" s="572">
        <v>19</v>
      </c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>
        <f t="shared" si="0"/>
        <v>0</v>
      </c>
    </row>
    <row r="29" spans="1:52" s="574" customFormat="1" ht="20.100000000000001" customHeight="1">
      <c r="A29" s="572">
        <v>28</v>
      </c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>
        <f t="shared" si="0"/>
        <v>0</v>
      </c>
    </row>
    <row r="30" spans="1:52" s="574" customFormat="1" ht="20.100000000000001" customHeight="1">
      <c r="A30" s="572">
        <v>29</v>
      </c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5"/>
      <c r="Z30" s="575"/>
      <c r="AA30" s="575"/>
      <c r="AB30" s="575"/>
      <c r="AC30" s="575"/>
      <c r="AD30" s="575">
        <f t="shared" si="0"/>
        <v>0</v>
      </c>
    </row>
    <row r="31" spans="1:52" s="574" customFormat="1" ht="20.100000000000001" customHeight="1">
      <c r="A31" s="572">
        <v>30</v>
      </c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5"/>
      <c r="W31" s="575"/>
      <c r="X31" s="575"/>
      <c r="Y31" s="575"/>
      <c r="Z31" s="575"/>
      <c r="AA31" s="575"/>
      <c r="AB31" s="575"/>
      <c r="AC31" s="575"/>
      <c r="AD31" s="575">
        <f t="shared" si="0"/>
        <v>0</v>
      </c>
    </row>
    <row r="32" spans="1:52" ht="20.100000000000001" customHeight="1">
      <c r="C32" s="574"/>
      <c r="D32" s="574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  <c r="AA32" s="574"/>
      <c r="AB32" s="574"/>
      <c r="AC32" s="574"/>
      <c r="AD32" s="574"/>
      <c r="AE32" s="574"/>
      <c r="AF32" s="574"/>
      <c r="AG32" s="574"/>
      <c r="AH32" s="574"/>
      <c r="AI32" s="57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74"/>
      <c r="AX32" s="574"/>
      <c r="AY32" s="574"/>
      <c r="AZ32" s="574"/>
    </row>
    <row r="33" spans="3:52" ht="20.100000000000001" customHeight="1"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74"/>
      <c r="AX33" s="574"/>
      <c r="AY33" s="574"/>
      <c r="AZ33" s="574"/>
    </row>
    <row r="34" spans="3:52" ht="20.100000000000001" customHeight="1"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  <c r="AV34" s="574"/>
      <c r="AW34" s="574"/>
      <c r="AX34" s="574"/>
      <c r="AY34" s="574"/>
      <c r="AZ34" s="574"/>
    </row>
    <row r="35" spans="3:52" ht="20.100000000000001" customHeight="1"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74"/>
      <c r="AY35" s="574"/>
      <c r="AZ35" s="574"/>
    </row>
    <row r="36" spans="3:52" ht="20.100000000000001" customHeight="1"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4"/>
      <c r="AA36" s="574"/>
      <c r="AB36" s="574"/>
      <c r="AC36" s="574"/>
      <c r="AD36" s="574"/>
      <c r="AE36" s="574"/>
      <c r="AF36" s="574"/>
      <c r="AG36" s="574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4"/>
      <c r="AV36" s="574"/>
      <c r="AW36" s="574"/>
      <c r="AX36" s="574"/>
      <c r="AY36" s="574"/>
      <c r="AZ36" s="574"/>
    </row>
    <row r="37" spans="3:52" ht="20.100000000000001" customHeight="1"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574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4"/>
      <c r="AU37" s="574"/>
      <c r="AV37" s="574"/>
      <c r="AW37" s="574"/>
      <c r="AX37" s="574"/>
      <c r="AY37" s="574"/>
      <c r="AZ37" s="574"/>
    </row>
    <row r="38" spans="3:52" ht="20.100000000000001" customHeight="1"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4"/>
      <c r="AW38" s="574"/>
      <c r="AX38" s="574"/>
      <c r="AY38" s="574"/>
      <c r="AZ38" s="574"/>
    </row>
    <row r="39" spans="3:52" ht="20.100000000000001" customHeight="1"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4"/>
      <c r="AV39" s="574"/>
      <c r="AW39" s="574"/>
      <c r="AX39" s="574"/>
      <c r="AY39" s="574"/>
      <c r="AZ39" s="574"/>
    </row>
    <row r="40" spans="3:52" ht="20.100000000000001" customHeight="1">
      <c r="C40" s="574"/>
      <c r="D40" s="574"/>
      <c r="E40" s="574"/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574"/>
      <c r="AA40" s="574"/>
      <c r="AB40" s="574"/>
      <c r="AC40" s="574"/>
      <c r="AD40" s="574"/>
      <c r="AE40" s="574"/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4"/>
      <c r="AX40" s="574"/>
      <c r="AY40" s="574"/>
      <c r="AZ40" s="574"/>
    </row>
    <row r="41" spans="3:52" ht="20.100000000000001" customHeight="1"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  <c r="AA41" s="574"/>
      <c r="AB41" s="574"/>
      <c r="AC41" s="574"/>
      <c r="AD41" s="574"/>
      <c r="AE41" s="574"/>
      <c r="AF41" s="574"/>
      <c r="AG41" s="574"/>
      <c r="AH41" s="574"/>
      <c r="AI41" s="574"/>
      <c r="AJ41" s="574"/>
      <c r="AK41" s="574"/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</row>
    <row r="42" spans="3:52" ht="20.100000000000001" customHeight="1">
      <c r="C42" s="574"/>
      <c r="D42" s="574"/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574"/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4"/>
      <c r="AV42" s="574"/>
      <c r="AW42" s="574"/>
      <c r="AX42" s="574"/>
      <c r="AY42" s="574"/>
      <c r="AZ42" s="574"/>
    </row>
    <row r="43" spans="3:52" ht="20.100000000000001" customHeight="1"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  <c r="AJ43" s="574"/>
      <c r="AK43" s="574"/>
      <c r="AL43" s="574"/>
      <c r="AM43" s="574"/>
      <c r="AN43" s="574"/>
      <c r="AO43" s="574"/>
      <c r="AP43" s="574"/>
      <c r="AQ43" s="574"/>
      <c r="AR43" s="574"/>
      <c r="AS43" s="574"/>
      <c r="AT43" s="574"/>
      <c r="AU43" s="574"/>
      <c r="AV43" s="574"/>
      <c r="AW43" s="574"/>
      <c r="AX43" s="574"/>
      <c r="AY43" s="574"/>
      <c r="AZ43" s="574"/>
    </row>
    <row r="44" spans="3:52" ht="20.100000000000001" customHeight="1">
      <c r="C44" s="574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574"/>
      <c r="AF44" s="574"/>
      <c r="AG44" s="574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4"/>
      <c r="AW44" s="574"/>
      <c r="AX44" s="574"/>
      <c r="AY44" s="574"/>
      <c r="AZ44" s="574"/>
    </row>
    <row r="45" spans="3:52" ht="20.100000000000001" customHeight="1"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4"/>
      <c r="AS45" s="574"/>
      <c r="AT45" s="574"/>
      <c r="AU45" s="574"/>
      <c r="AV45" s="574"/>
      <c r="AW45" s="574"/>
      <c r="AX45" s="574"/>
      <c r="AY45" s="574"/>
      <c r="AZ45" s="574"/>
    </row>
    <row r="46" spans="3:52" ht="20.100000000000001" customHeight="1"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4"/>
      <c r="AL46" s="574"/>
      <c r="AM46" s="574"/>
      <c r="AN46" s="574"/>
      <c r="AO46" s="574"/>
      <c r="AP46" s="574"/>
      <c r="AQ46" s="574"/>
      <c r="AR46" s="574"/>
      <c r="AS46" s="574"/>
      <c r="AT46" s="574"/>
      <c r="AU46" s="574"/>
      <c r="AV46" s="574"/>
      <c r="AW46" s="574"/>
      <c r="AX46" s="574"/>
      <c r="AY46" s="574"/>
      <c r="AZ46" s="574"/>
    </row>
    <row r="47" spans="3:52" ht="20.100000000000001" customHeight="1"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4"/>
      <c r="AA47" s="574"/>
      <c r="AB47" s="574"/>
      <c r="AC47" s="574"/>
      <c r="AD47" s="574"/>
      <c r="AE47" s="574"/>
      <c r="AF47" s="574"/>
      <c r="AG47" s="574"/>
      <c r="AH47" s="574"/>
      <c r="AI47" s="574"/>
      <c r="AJ47" s="574"/>
      <c r="AK47" s="574"/>
      <c r="AL47" s="574"/>
      <c r="AM47" s="574"/>
      <c r="AN47" s="574"/>
      <c r="AO47" s="574"/>
      <c r="AP47" s="574"/>
      <c r="AQ47" s="574"/>
      <c r="AR47" s="574"/>
      <c r="AS47" s="574"/>
      <c r="AT47" s="574"/>
      <c r="AU47" s="574"/>
      <c r="AV47" s="574"/>
      <c r="AW47" s="574"/>
      <c r="AX47" s="574"/>
      <c r="AY47" s="574"/>
      <c r="AZ47" s="574"/>
    </row>
    <row r="48" spans="3:52" ht="20.100000000000001" customHeight="1"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574"/>
      <c r="AA48" s="574"/>
      <c r="AB48" s="574"/>
      <c r="AC48" s="574"/>
      <c r="AD48" s="574"/>
      <c r="AE48" s="574"/>
      <c r="AF48" s="574"/>
      <c r="AG48" s="574"/>
      <c r="AH48" s="574"/>
      <c r="AI48" s="574"/>
      <c r="AJ48" s="574"/>
      <c r="AK48" s="574"/>
      <c r="AL48" s="574"/>
      <c r="AM48" s="574"/>
      <c r="AN48" s="574"/>
      <c r="AO48" s="574"/>
      <c r="AP48" s="574"/>
      <c r="AQ48" s="574"/>
      <c r="AR48" s="574"/>
      <c r="AS48" s="574"/>
      <c r="AT48" s="574"/>
      <c r="AU48" s="574"/>
      <c r="AV48" s="574"/>
      <c r="AW48" s="574"/>
      <c r="AX48" s="574"/>
      <c r="AY48" s="574"/>
      <c r="AZ48" s="574"/>
    </row>
    <row r="49" spans="4:52" ht="20.100000000000001" customHeight="1"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4"/>
      <c r="O49" s="574"/>
      <c r="P49" s="574"/>
      <c r="Q49" s="574"/>
      <c r="R49" s="574"/>
      <c r="S49" s="574"/>
      <c r="T49" s="574"/>
      <c r="U49" s="574"/>
      <c r="V49" s="574"/>
      <c r="W49" s="574"/>
      <c r="X49" s="574"/>
      <c r="Y49" s="574"/>
      <c r="Z49" s="574"/>
      <c r="AA49" s="574"/>
      <c r="AB49" s="574"/>
      <c r="AC49" s="574"/>
      <c r="AD49" s="574"/>
      <c r="AE49" s="574"/>
      <c r="AF49" s="574"/>
      <c r="AG49" s="574"/>
      <c r="AH49" s="574"/>
      <c r="AI49" s="574"/>
      <c r="AJ49" s="574"/>
      <c r="AK49" s="574"/>
      <c r="AL49" s="574"/>
      <c r="AM49" s="574"/>
      <c r="AN49" s="574"/>
      <c r="AO49" s="574"/>
      <c r="AP49" s="574"/>
      <c r="AQ49" s="574"/>
      <c r="AR49" s="574"/>
      <c r="AS49" s="574"/>
      <c r="AT49" s="574"/>
      <c r="AU49" s="574"/>
      <c r="AV49" s="574"/>
      <c r="AW49" s="574"/>
      <c r="AX49" s="574"/>
      <c r="AY49" s="574"/>
      <c r="AZ49" s="574"/>
    </row>
    <row r="50" spans="4:52" ht="20.100000000000001" customHeight="1"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  <c r="P50" s="574"/>
      <c r="Q50" s="574"/>
      <c r="R50" s="574"/>
      <c r="S50" s="574"/>
      <c r="T50" s="574"/>
      <c r="U50" s="574"/>
      <c r="V50" s="574"/>
      <c r="W50" s="574"/>
      <c r="X50" s="574"/>
      <c r="Y50" s="574"/>
      <c r="Z50" s="574"/>
      <c r="AA50" s="574"/>
      <c r="AB50" s="574"/>
      <c r="AC50" s="574"/>
      <c r="AD50" s="574"/>
      <c r="AE50" s="574"/>
      <c r="AF50" s="574"/>
      <c r="AG50" s="574"/>
      <c r="AH50" s="574"/>
      <c r="AI50" s="574"/>
      <c r="AJ50" s="574"/>
      <c r="AK50" s="574"/>
      <c r="AL50" s="574"/>
      <c r="AM50" s="574"/>
      <c r="AN50" s="574"/>
      <c r="AO50" s="574"/>
      <c r="AP50" s="574"/>
      <c r="AQ50" s="574"/>
      <c r="AR50" s="574"/>
      <c r="AS50" s="574"/>
      <c r="AT50" s="574"/>
      <c r="AU50" s="574"/>
      <c r="AV50" s="574"/>
      <c r="AW50" s="574"/>
      <c r="AX50" s="574"/>
      <c r="AY50" s="574"/>
      <c r="AZ50" s="574"/>
    </row>
    <row r="51" spans="4:52" ht="20.100000000000001" customHeight="1"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  <c r="AJ51" s="574"/>
      <c r="AK51" s="574"/>
      <c r="AL51" s="574"/>
      <c r="AM51" s="574"/>
      <c r="AN51" s="574"/>
      <c r="AO51" s="574"/>
      <c r="AP51" s="574"/>
      <c r="AQ51" s="574"/>
      <c r="AR51" s="574"/>
      <c r="AS51" s="574"/>
      <c r="AT51" s="574"/>
      <c r="AU51" s="574"/>
      <c r="AV51" s="574"/>
      <c r="AW51" s="574"/>
      <c r="AX51" s="574"/>
      <c r="AY51" s="574"/>
      <c r="AZ51" s="574"/>
    </row>
    <row r="52" spans="4:52" ht="20.100000000000001" customHeight="1">
      <c r="D52" s="574"/>
      <c r="E52" s="574"/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574"/>
      <c r="AA52" s="574"/>
      <c r="AB52" s="574"/>
      <c r="AC52" s="574"/>
      <c r="AD52" s="574"/>
      <c r="AE52" s="574"/>
      <c r="AF52" s="574"/>
      <c r="AG52" s="574"/>
      <c r="AH52" s="574"/>
      <c r="AI52" s="574"/>
      <c r="AJ52" s="574"/>
      <c r="AK52" s="574"/>
      <c r="AL52" s="574"/>
      <c r="AM52" s="574"/>
      <c r="AN52" s="574"/>
      <c r="AO52" s="574"/>
      <c r="AP52" s="574"/>
      <c r="AQ52" s="574"/>
      <c r="AR52" s="574"/>
      <c r="AS52" s="574"/>
      <c r="AT52" s="574"/>
      <c r="AU52" s="574"/>
      <c r="AV52" s="574"/>
      <c r="AW52" s="574"/>
      <c r="AX52" s="574"/>
      <c r="AY52" s="574"/>
      <c r="AZ52" s="574"/>
    </row>
    <row r="53" spans="4:52" ht="20.100000000000001" customHeight="1"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574"/>
      <c r="AM53" s="574"/>
      <c r="AN53" s="574"/>
      <c r="AO53" s="574"/>
      <c r="AP53" s="574"/>
      <c r="AQ53" s="574"/>
      <c r="AR53" s="574"/>
      <c r="AS53" s="574"/>
      <c r="AT53" s="574"/>
      <c r="AU53" s="574"/>
      <c r="AV53" s="574"/>
      <c r="AW53" s="574"/>
      <c r="AX53" s="574"/>
      <c r="AY53" s="574"/>
      <c r="AZ53" s="574"/>
    </row>
    <row r="54" spans="4:52" ht="20.100000000000001" customHeight="1"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574"/>
      <c r="AA54" s="574"/>
      <c r="AB54" s="574"/>
      <c r="AC54" s="574"/>
      <c r="AD54" s="574"/>
      <c r="AE54" s="574"/>
      <c r="AF54" s="574"/>
      <c r="AG54" s="574"/>
      <c r="AH54" s="574"/>
      <c r="AI54" s="574"/>
      <c r="AJ54" s="574"/>
      <c r="AK54" s="574"/>
      <c r="AL54" s="574"/>
      <c r="AM54" s="574"/>
      <c r="AN54" s="574"/>
      <c r="AO54" s="574"/>
      <c r="AP54" s="574"/>
      <c r="AQ54" s="574"/>
      <c r="AR54" s="574"/>
      <c r="AS54" s="574"/>
      <c r="AT54" s="574"/>
      <c r="AU54" s="574"/>
      <c r="AV54" s="574"/>
      <c r="AW54" s="574"/>
      <c r="AX54" s="574"/>
      <c r="AY54" s="574"/>
      <c r="AZ54" s="574"/>
    </row>
    <row r="55" spans="4:52" ht="20.100000000000001" customHeight="1"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574"/>
      <c r="AM55" s="574"/>
      <c r="AN55" s="574"/>
      <c r="AO55" s="574"/>
      <c r="AP55" s="574"/>
      <c r="AQ55" s="574"/>
      <c r="AR55" s="574"/>
      <c r="AS55" s="574"/>
      <c r="AT55" s="574"/>
      <c r="AU55" s="574"/>
      <c r="AV55" s="574"/>
      <c r="AW55" s="574"/>
      <c r="AX55" s="574"/>
      <c r="AY55" s="574"/>
      <c r="AZ55" s="574"/>
    </row>
    <row r="56" spans="4:52" ht="20.100000000000001" customHeight="1"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4"/>
      <c r="AS56" s="574"/>
      <c r="AT56" s="574"/>
      <c r="AU56" s="574"/>
      <c r="AV56" s="574"/>
      <c r="AW56" s="574"/>
      <c r="AX56" s="574"/>
      <c r="AY56" s="574"/>
      <c r="AZ56" s="574"/>
    </row>
    <row r="57" spans="4:52" ht="20.100000000000001" customHeight="1"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574"/>
      <c r="AM57" s="574"/>
      <c r="AN57" s="574"/>
      <c r="AO57" s="574"/>
      <c r="AP57" s="574"/>
      <c r="AQ57" s="574"/>
      <c r="AR57" s="574"/>
      <c r="AS57" s="574"/>
      <c r="AT57" s="574"/>
      <c r="AU57" s="574"/>
      <c r="AV57" s="574"/>
      <c r="AW57" s="574"/>
      <c r="AX57" s="574"/>
      <c r="AY57" s="574"/>
      <c r="AZ57" s="574"/>
    </row>
    <row r="58" spans="4:52" ht="20.100000000000001" customHeight="1"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  <c r="AE58" s="574"/>
      <c r="AF58" s="574"/>
      <c r="AG58" s="574"/>
      <c r="AH58" s="574"/>
      <c r="AI58" s="574"/>
      <c r="AJ58" s="574"/>
      <c r="AK58" s="574"/>
      <c r="AL58" s="574"/>
      <c r="AM58" s="574"/>
      <c r="AN58" s="574"/>
      <c r="AO58" s="574"/>
      <c r="AP58" s="574"/>
      <c r="AQ58" s="574"/>
      <c r="AR58" s="574"/>
      <c r="AS58" s="574"/>
      <c r="AT58" s="574"/>
      <c r="AU58" s="574"/>
      <c r="AV58" s="574"/>
      <c r="AW58" s="574"/>
      <c r="AX58" s="574"/>
      <c r="AY58" s="574"/>
      <c r="AZ58" s="574"/>
    </row>
    <row r="59" spans="4:52" ht="20.100000000000001" customHeight="1"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574"/>
      <c r="AM59" s="574"/>
      <c r="AN59" s="574"/>
      <c r="AO59" s="574"/>
      <c r="AP59" s="574"/>
      <c r="AQ59" s="574"/>
      <c r="AR59" s="574"/>
      <c r="AS59" s="574"/>
      <c r="AT59" s="574"/>
      <c r="AU59" s="574"/>
      <c r="AV59" s="574"/>
      <c r="AW59" s="574"/>
      <c r="AX59" s="574"/>
      <c r="AY59" s="574"/>
      <c r="AZ59" s="574"/>
    </row>
    <row r="60" spans="4:52" ht="20.100000000000001" customHeight="1">
      <c r="D60" s="574"/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574"/>
      <c r="U60" s="574"/>
      <c r="V60" s="574"/>
      <c r="W60" s="574"/>
      <c r="X60" s="574"/>
      <c r="Y60" s="574"/>
      <c r="Z60" s="574"/>
      <c r="AA60" s="574"/>
      <c r="AB60" s="574"/>
      <c r="AC60" s="574"/>
      <c r="AD60" s="574"/>
      <c r="AE60" s="574"/>
      <c r="AF60" s="574"/>
      <c r="AG60" s="574"/>
      <c r="AH60" s="574"/>
      <c r="AI60" s="574"/>
      <c r="AJ60" s="574"/>
      <c r="AK60" s="574"/>
      <c r="AL60" s="574"/>
      <c r="AM60" s="574"/>
      <c r="AN60" s="574"/>
      <c r="AO60" s="574"/>
      <c r="AP60" s="574"/>
      <c r="AQ60" s="574"/>
      <c r="AR60" s="574"/>
      <c r="AS60" s="574"/>
      <c r="AT60" s="574"/>
      <c r="AU60" s="574"/>
      <c r="AV60" s="574"/>
      <c r="AW60" s="574"/>
      <c r="AX60" s="574"/>
      <c r="AY60" s="574"/>
      <c r="AZ60" s="574"/>
    </row>
    <row r="61" spans="4:52" ht="20.100000000000001" customHeight="1"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574"/>
      <c r="X61" s="574"/>
      <c r="Y61" s="574"/>
      <c r="Z61" s="574"/>
      <c r="AA61" s="574"/>
      <c r="AB61" s="574"/>
      <c r="AC61" s="574"/>
      <c r="AD61" s="574"/>
      <c r="AE61" s="574"/>
      <c r="AF61" s="574"/>
      <c r="AG61" s="574"/>
      <c r="AH61" s="574"/>
      <c r="AI61" s="574"/>
      <c r="AJ61" s="574"/>
      <c r="AK61" s="574"/>
      <c r="AL61" s="574"/>
      <c r="AM61" s="574"/>
      <c r="AN61" s="574"/>
      <c r="AO61" s="574"/>
      <c r="AP61" s="574"/>
      <c r="AQ61" s="574"/>
      <c r="AR61" s="574"/>
      <c r="AS61" s="574"/>
      <c r="AT61" s="574"/>
      <c r="AU61" s="574"/>
      <c r="AV61" s="574"/>
      <c r="AW61" s="574"/>
      <c r="AX61" s="574"/>
      <c r="AY61" s="574"/>
      <c r="AZ61" s="574"/>
    </row>
    <row r="62" spans="4:52" ht="20.100000000000001" customHeight="1"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574"/>
      <c r="Y62" s="574"/>
      <c r="Z62" s="574"/>
      <c r="AA62" s="574"/>
      <c r="AB62" s="574"/>
      <c r="AC62" s="574"/>
      <c r="AD62" s="574"/>
      <c r="AE62" s="574"/>
      <c r="AF62" s="574"/>
      <c r="AG62" s="574"/>
      <c r="AH62" s="574"/>
      <c r="AI62" s="574"/>
      <c r="AJ62" s="574"/>
      <c r="AK62" s="574"/>
      <c r="AL62" s="574"/>
      <c r="AM62" s="574"/>
      <c r="AN62" s="574"/>
      <c r="AO62" s="574"/>
      <c r="AP62" s="574"/>
      <c r="AQ62" s="574"/>
      <c r="AR62" s="574"/>
      <c r="AS62" s="574"/>
      <c r="AT62" s="574"/>
      <c r="AU62" s="574"/>
      <c r="AV62" s="574"/>
      <c r="AW62" s="574"/>
      <c r="AX62" s="574"/>
      <c r="AY62" s="574"/>
      <c r="AZ62" s="574"/>
    </row>
    <row r="63" spans="4:52" ht="20.100000000000001" customHeight="1"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4"/>
      <c r="AA63" s="574"/>
      <c r="AB63" s="574"/>
      <c r="AC63" s="574"/>
      <c r="AD63" s="574"/>
      <c r="AE63" s="574"/>
      <c r="AF63" s="574"/>
      <c r="AG63" s="574"/>
      <c r="AH63" s="574"/>
      <c r="AI63" s="574"/>
      <c r="AJ63" s="574"/>
      <c r="AK63" s="574"/>
      <c r="AL63" s="574"/>
      <c r="AM63" s="574"/>
      <c r="AN63" s="574"/>
      <c r="AO63" s="574"/>
      <c r="AP63" s="574"/>
      <c r="AQ63" s="574"/>
      <c r="AR63" s="574"/>
      <c r="AS63" s="574"/>
      <c r="AT63" s="574"/>
      <c r="AU63" s="574"/>
      <c r="AV63" s="574"/>
      <c r="AW63" s="574"/>
      <c r="AX63" s="574"/>
      <c r="AY63" s="574"/>
      <c r="AZ63" s="574"/>
    </row>
    <row r="64" spans="4:52" ht="20.100000000000001" customHeight="1"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574"/>
      <c r="AM64" s="574"/>
      <c r="AN64" s="574"/>
      <c r="AO64" s="574"/>
      <c r="AP64" s="574"/>
      <c r="AQ64" s="574"/>
      <c r="AR64" s="574"/>
      <c r="AS64" s="574"/>
      <c r="AT64" s="574"/>
      <c r="AU64" s="574"/>
      <c r="AV64" s="574"/>
      <c r="AW64" s="574"/>
      <c r="AX64" s="574"/>
      <c r="AY64" s="574"/>
      <c r="AZ64" s="574"/>
    </row>
    <row r="65" spans="4:52" ht="20.100000000000001" customHeight="1"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574"/>
      <c r="AM65" s="574"/>
      <c r="AN65" s="574"/>
      <c r="AO65" s="574"/>
      <c r="AP65" s="574"/>
      <c r="AQ65" s="574"/>
      <c r="AR65" s="574"/>
      <c r="AS65" s="574"/>
      <c r="AT65" s="574"/>
      <c r="AU65" s="574"/>
      <c r="AV65" s="574"/>
      <c r="AW65" s="574"/>
      <c r="AX65" s="574"/>
      <c r="AY65" s="574"/>
      <c r="AZ65" s="574"/>
    </row>
    <row r="66" spans="4:52" ht="20.100000000000001" customHeight="1"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574"/>
      <c r="AM66" s="574"/>
      <c r="AN66" s="574"/>
      <c r="AO66" s="574"/>
      <c r="AP66" s="574"/>
      <c r="AQ66" s="574"/>
      <c r="AR66" s="574"/>
      <c r="AS66" s="574"/>
      <c r="AT66" s="574"/>
      <c r="AU66" s="574"/>
      <c r="AV66" s="574"/>
      <c r="AW66" s="574"/>
      <c r="AX66" s="574"/>
      <c r="AY66" s="574"/>
      <c r="AZ66" s="574"/>
    </row>
    <row r="67" spans="4:52" ht="20.100000000000001" customHeight="1"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574"/>
      <c r="AA67" s="574"/>
      <c r="AB67" s="574"/>
      <c r="AC67" s="574"/>
      <c r="AD67" s="574"/>
      <c r="AE67" s="574"/>
      <c r="AF67" s="574"/>
      <c r="AG67" s="574"/>
      <c r="AH67" s="574"/>
      <c r="AI67" s="574"/>
      <c r="AJ67" s="574"/>
      <c r="AK67" s="574"/>
      <c r="AL67" s="574"/>
      <c r="AM67" s="574"/>
      <c r="AN67" s="574"/>
      <c r="AO67" s="574"/>
      <c r="AP67" s="574"/>
      <c r="AQ67" s="574"/>
      <c r="AR67" s="574"/>
      <c r="AS67" s="574"/>
      <c r="AT67" s="574"/>
      <c r="AU67" s="574"/>
      <c r="AV67" s="574"/>
      <c r="AW67" s="574"/>
      <c r="AX67" s="574"/>
      <c r="AY67" s="574"/>
      <c r="AZ67" s="574"/>
    </row>
    <row r="68" spans="4:52" ht="20.100000000000001" customHeight="1"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4"/>
      <c r="AL68" s="574"/>
      <c r="AM68" s="574"/>
      <c r="AN68" s="574"/>
      <c r="AO68" s="574"/>
      <c r="AP68" s="574"/>
      <c r="AQ68" s="574"/>
      <c r="AR68" s="574"/>
      <c r="AS68" s="574"/>
      <c r="AT68" s="574"/>
      <c r="AU68" s="574"/>
      <c r="AV68" s="574"/>
      <c r="AW68" s="574"/>
      <c r="AX68" s="574"/>
      <c r="AY68" s="574"/>
      <c r="AZ68" s="574"/>
    </row>
    <row r="69" spans="4:52" ht="20.100000000000001" customHeight="1"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4"/>
      <c r="X69" s="574"/>
      <c r="Y69" s="574"/>
      <c r="Z69" s="574"/>
      <c r="AA69" s="574"/>
      <c r="AB69" s="574"/>
      <c r="AC69" s="574"/>
      <c r="AD69" s="574"/>
      <c r="AE69" s="574"/>
      <c r="AF69" s="574"/>
      <c r="AG69" s="574"/>
      <c r="AH69" s="574"/>
      <c r="AI69" s="574"/>
      <c r="AJ69" s="574"/>
      <c r="AK69" s="574"/>
      <c r="AL69" s="574"/>
      <c r="AM69" s="574"/>
      <c r="AN69" s="574"/>
      <c r="AO69" s="574"/>
      <c r="AP69" s="574"/>
      <c r="AQ69" s="574"/>
      <c r="AR69" s="574"/>
      <c r="AS69" s="574"/>
      <c r="AT69" s="574"/>
      <c r="AU69" s="574"/>
      <c r="AV69" s="574"/>
      <c r="AW69" s="574"/>
      <c r="AX69" s="574"/>
      <c r="AY69" s="574"/>
      <c r="AZ69" s="574"/>
    </row>
    <row r="70" spans="4:52" ht="20.100000000000001" customHeight="1"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4"/>
      <c r="U70" s="574"/>
      <c r="V70" s="574"/>
      <c r="W70" s="574"/>
      <c r="X70" s="574"/>
      <c r="Y70" s="574"/>
      <c r="Z70" s="574"/>
      <c r="AA70" s="574"/>
      <c r="AB70" s="574"/>
      <c r="AC70" s="574"/>
      <c r="AD70" s="574"/>
      <c r="AE70" s="574"/>
      <c r="AF70" s="574"/>
      <c r="AG70" s="574"/>
      <c r="AH70" s="574"/>
      <c r="AI70" s="574"/>
      <c r="AJ70" s="574"/>
      <c r="AK70" s="574"/>
      <c r="AL70" s="574"/>
      <c r="AM70" s="574"/>
      <c r="AN70" s="574"/>
      <c r="AO70" s="574"/>
      <c r="AP70" s="574"/>
      <c r="AQ70" s="574"/>
      <c r="AR70" s="574"/>
      <c r="AS70" s="574"/>
      <c r="AT70" s="574"/>
      <c r="AU70" s="574"/>
      <c r="AV70" s="574"/>
      <c r="AW70" s="574"/>
      <c r="AX70" s="574"/>
      <c r="AY70" s="574"/>
      <c r="AZ70" s="574"/>
    </row>
    <row r="71" spans="4:52" ht="20.100000000000001" customHeight="1">
      <c r="D71" s="574"/>
      <c r="E71" s="574"/>
      <c r="F71" s="574"/>
      <c r="G71" s="574"/>
      <c r="H71" s="574"/>
      <c r="I71" s="574"/>
      <c r="J71" s="574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74"/>
      <c r="AA71" s="574"/>
      <c r="AB71" s="574"/>
      <c r="AC71" s="574"/>
      <c r="AD71" s="574"/>
      <c r="AE71" s="574"/>
      <c r="AF71" s="574"/>
      <c r="AG71" s="574"/>
      <c r="AH71" s="574"/>
      <c r="AI71" s="574"/>
      <c r="AJ71" s="574"/>
      <c r="AK71" s="574"/>
      <c r="AL71" s="574"/>
      <c r="AM71" s="574"/>
      <c r="AN71" s="574"/>
      <c r="AO71" s="574"/>
      <c r="AP71" s="574"/>
      <c r="AQ71" s="574"/>
      <c r="AR71" s="574"/>
      <c r="AS71" s="574"/>
      <c r="AT71" s="574"/>
      <c r="AU71" s="574"/>
      <c r="AV71" s="574"/>
      <c r="AW71" s="574"/>
      <c r="AX71" s="574"/>
      <c r="AY71" s="574"/>
      <c r="AZ71" s="574"/>
    </row>
    <row r="72" spans="4:52" ht="20.100000000000001" customHeight="1"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74"/>
      <c r="AA72" s="574"/>
      <c r="AB72" s="574"/>
      <c r="AC72" s="574"/>
      <c r="AD72" s="574"/>
      <c r="AE72" s="574"/>
      <c r="AF72" s="574"/>
      <c r="AG72" s="574"/>
      <c r="AH72" s="574"/>
      <c r="AI72" s="574"/>
      <c r="AJ72" s="574"/>
      <c r="AK72" s="574"/>
      <c r="AL72" s="574"/>
      <c r="AM72" s="574"/>
      <c r="AN72" s="574"/>
      <c r="AO72" s="574"/>
      <c r="AP72" s="574"/>
      <c r="AQ72" s="574"/>
      <c r="AR72" s="574"/>
      <c r="AS72" s="574"/>
      <c r="AT72" s="574"/>
      <c r="AU72" s="574"/>
      <c r="AV72" s="574"/>
      <c r="AW72" s="574"/>
      <c r="AX72" s="574"/>
      <c r="AY72" s="574"/>
      <c r="AZ72" s="574"/>
    </row>
    <row r="73" spans="4:52" ht="20.100000000000001" customHeight="1"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4"/>
      <c r="X73" s="574"/>
      <c r="Y73" s="574"/>
      <c r="Z73" s="574"/>
      <c r="AA73" s="574"/>
      <c r="AB73" s="574"/>
      <c r="AC73" s="574"/>
      <c r="AD73" s="574"/>
      <c r="AE73" s="574"/>
      <c r="AF73" s="574"/>
      <c r="AG73" s="574"/>
      <c r="AH73" s="574"/>
      <c r="AI73" s="574"/>
      <c r="AJ73" s="574"/>
      <c r="AK73" s="574"/>
      <c r="AL73" s="574"/>
      <c r="AM73" s="574"/>
      <c r="AN73" s="574"/>
      <c r="AO73" s="574"/>
      <c r="AP73" s="574"/>
      <c r="AQ73" s="574"/>
      <c r="AR73" s="574"/>
      <c r="AS73" s="574"/>
      <c r="AT73" s="574"/>
      <c r="AU73" s="574"/>
      <c r="AV73" s="574"/>
      <c r="AW73" s="574"/>
      <c r="AX73" s="574"/>
      <c r="AY73" s="574"/>
      <c r="AZ73" s="574"/>
    </row>
    <row r="74" spans="4:52" ht="20.100000000000001" customHeight="1"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H74" s="574"/>
      <c r="AI74" s="574"/>
      <c r="AJ74" s="574"/>
      <c r="AK74" s="574"/>
      <c r="AL74" s="574"/>
      <c r="AM74" s="574"/>
      <c r="AN74" s="574"/>
      <c r="AO74" s="574"/>
      <c r="AP74" s="574"/>
      <c r="AQ74" s="574"/>
      <c r="AR74" s="574"/>
      <c r="AS74" s="574"/>
      <c r="AT74" s="574"/>
      <c r="AU74" s="574"/>
      <c r="AV74" s="574"/>
      <c r="AW74" s="574"/>
      <c r="AX74" s="574"/>
      <c r="AY74" s="574"/>
      <c r="AZ74" s="574"/>
    </row>
    <row r="75" spans="4:52" ht="20.100000000000001" customHeight="1"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4"/>
      <c r="U75" s="574"/>
      <c r="V75" s="574"/>
      <c r="W75" s="574"/>
      <c r="X75" s="574"/>
      <c r="Y75" s="574"/>
      <c r="Z75" s="574"/>
      <c r="AA75" s="574"/>
      <c r="AB75" s="574"/>
      <c r="AC75" s="574"/>
      <c r="AD75" s="574"/>
      <c r="AE75" s="574"/>
      <c r="AF75" s="574"/>
      <c r="AG75" s="574"/>
      <c r="AH75" s="574"/>
      <c r="AI75" s="574"/>
      <c r="AJ75" s="574"/>
      <c r="AK75" s="574"/>
      <c r="AL75" s="574"/>
      <c r="AM75" s="574"/>
      <c r="AN75" s="574"/>
      <c r="AO75" s="574"/>
      <c r="AP75" s="574"/>
      <c r="AQ75" s="574"/>
      <c r="AR75" s="574"/>
      <c r="AS75" s="574"/>
      <c r="AT75" s="574"/>
      <c r="AU75" s="574"/>
      <c r="AV75" s="574"/>
      <c r="AW75" s="574"/>
      <c r="AX75" s="574"/>
      <c r="AY75" s="574"/>
      <c r="AZ75" s="574"/>
    </row>
    <row r="76" spans="4:52" ht="20.100000000000001" customHeight="1"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574"/>
      <c r="AA76" s="574"/>
      <c r="AB76" s="574"/>
      <c r="AC76" s="574"/>
      <c r="AD76" s="574"/>
      <c r="AE76" s="574"/>
      <c r="AF76" s="574"/>
      <c r="AG76" s="574"/>
      <c r="AH76" s="574"/>
      <c r="AI76" s="574"/>
      <c r="AJ76" s="574"/>
      <c r="AK76" s="574"/>
      <c r="AL76" s="574"/>
      <c r="AM76" s="574"/>
      <c r="AN76" s="574"/>
      <c r="AO76" s="574"/>
      <c r="AP76" s="574"/>
      <c r="AQ76" s="574"/>
      <c r="AR76" s="574"/>
      <c r="AS76" s="574"/>
      <c r="AT76" s="574"/>
      <c r="AU76" s="574"/>
      <c r="AV76" s="574"/>
      <c r="AW76" s="574"/>
      <c r="AX76" s="574"/>
      <c r="AY76" s="574"/>
      <c r="AZ76" s="574"/>
    </row>
    <row r="77" spans="4:52" ht="20.100000000000001" customHeight="1">
      <c r="D77" s="574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74"/>
      <c r="AA77" s="574"/>
      <c r="AB77" s="574"/>
      <c r="AC77" s="574"/>
      <c r="AD77" s="574"/>
      <c r="AE77" s="574"/>
      <c r="AF77" s="574"/>
      <c r="AG77" s="574"/>
      <c r="AH77" s="574"/>
      <c r="AI77" s="574"/>
      <c r="AJ77" s="574"/>
      <c r="AK77" s="574"/>
      <c r="AL77" s="574"/>
      <c r="AM77" s="574"/>
      <c r="AN77" s="574"/>
      <c r="AO77" s="574"/>
      <c r="AP77" s="574"/>
      <c r="AQ77" s="574"/>
      <c r="AR77" s="574"/>
      <c r="AS77" s="574"/>
      <c r="AT77" s="574"/>
      <c r="AU77" s="574"/>
      <c r="AV77" s="574"/>
      <c r="AW77" s="574"/>
      <c r="AX77" s="574"/>
      <c r="AY77" s="574"/>
      <c r="AZ77" s="574"/>
    </row>
    <row r="78" spans="4:52" ht="20.100000000000001" customHeight="1"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74"/>
      <c r="X78" s="574"/>
      <c r="Y78" s="574"/>
      <c r="Z78" s="574"/>
      <c r="AA78" s="574"/>
      <c r="AB78" s="574"/>
      <c r="AC78" s="574"/>
      <c r="AD78" s="574"/>
      <c r="AE78" s="574"/>
      <c r="AF78" s="574"/>
      <c r="AG78" s="574"/>
      <c r="AH78" s="574"/>
      <c r="AI78" s="574"/>
      <c r="AJ78" s="574"/>
      <c r="AK78" s="574"/>
      <c r="AL78" s="574"/>
      <c r="AM78" s="574"/>
      <c r="AN78" s="574"/>
      <c r="AO78" s="574"/>
      <c r="AP78" s="574"/>
      <c r="AQ78" s="574"/>
      <c r="AR78" s="574"/>
      <c r="AS78" s="574"/>
      <c r="AT78" s="574"/>
      <c r="AU78" s="574"/>
      <c r="AV78" s="574"/>
      <c r="AW78" s="574"/>
      <c r="AX78" s="574"/>
      <c r="AY78" s="574"/>
      <c r="AZ78" s="574"/>
    </row>
    <row r="79" spans="4:52" ht="20.100000000000001" customHeight="1"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74"/>
      <c r="AA79" s="574"/>
      <c r="AB79" s="574"/>
      <c r="AC79" s="574"/>
      <c r="AD79" s="574"/>
      <c r="AE79" s="574"/>
      <c r="AF79" s="574"/>
      <c r="AG79" s="574"/>
      <c r="AH79" s="574"/>
      <c r="AI79" s="574"/>
      <c r="AJ79" s="574"/>
      <c r="AK79" s="574"/>
      <c r="AL79" s="574"/>
      <c r="AM79" s="574"/>
      <c r="AN79" s="574"/>
      <c r="AO79" s="574"/>
      <c r="AP79" s="574"/>
      <c r="AQ79" s="574"/>
      <c r="AR79" s="574"/>
      <c r="AS79" s="574"/>
      <c r="AT79" s="574"/>
      <c r="AU79" s="574"/>
      <c r="AV79" s="574"/>
      <c r="AW79" s="574"/>
      <c r="AX79" s="574"/>
      <c r="AY79" s="574"/>
      <c r="AZ79" s="574"/>
    </row>
    <row r="80" spans="4:52" ht="20.100000000000001" customHeight="1"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4"/>
      <c r="AL80" s="574"/>
      <c r="AM80" s="574"/>
      <c r="AN80" s="574"/>
      <c r="AO80" s="574"/>
      <c r="AP80" s="574"/>
      <c r="AQ80" s="574"/>
      <c r="AR80" s="574"/>
      <c r="AS80" s="574"/>
      <c r="AT80" s="574"/>
      <c r="AU80" s="574"/>
      <c r="AV80" s="574"/>
      <c r="AW80" s="574"/>
      <c r="AX80" s="574"/>
      <c r="AY80" s="574"/>
      <c r="AZ80" s="574"/>
    </row>
    <row r="81" spans="4:52" ht="20.100000000000001" customHeight="1"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  <c r="AA81" s="574"/>
      <c r="AB81" s="574"/>
      <c r="AC81" s="574"/>
      <c r="AD81" s="574"/>
      <c r="AE81" s="574"/>
      <c r="AF81" s="574"/>
      <c r="AG81" s="574"/>
      <c r="AH81" s="574"/>
      <c r="AI81" s="574"/>
      <c r="AJ81" s="574"/>
      <c r="AK81" s="574"/>
      <c r="AL81" s="574"/>
      <c r="AM81" s="574"/>
      <c r="AN81" s="574"/>
      <c r="AO81" s="574"/>
      <c r="AP81" s="574"/>
      <c r="AQ81" s="574"/>
      <c r="AR81" s="574"/>
      <c r="AS81" s="574"/>
      <c r="AT81" s="574"/>
      <c r="AU81" s="574"/>
      <c r="AV81" s="574"/>
      <c r="AW81" s="574"/>
      <c r="AX81" s="574"/>
      <c r="AY81" s="574"/>
      <c r="AZ81" s="574"/>
    </row>
    <row r="82" spans="4:52" ht="20.100000000000001" customHeight="1"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74"/>
      <c r="AA82" s="574"/>
      <c r="AB82" s="574"/>
      <c r="AC82" s="574"/>
      <c r="AD82" s="574"/>
      <c r="AE82" s="574"/>
      <c r="AF82" s="574"/>
      <c r="AG82" s="574"/>
      <c r="AH82" s="574"/>
      <c r="AI82" s="574"/>
      <c r="AJ82" s="574"/>
      <c r="AK82" s="574"/>
      <c r="AL82" s="574"/>
      <c r="AM82" s="574"/>
      <c r="AN82" s="574"/>
      <c r="AO82" s="574"/>
      <c r="AP82" s="574"/>
      <c r="AQ82" s="574"/>
      <c r="AR82" s="574"/>
      <c r="AS82" s="574"/>
      <c r="AT82" s="574"/>
      <c r="AU82" s="574"/>
      <c r="AV82" s="574"/>
      <c r="AW82" s="574"/>
      <c r="AX82" s="574"/>
      <c r="AY82" s="574"/>
      <c r="AZ82" s="574"/>
    </row>
    <row r="83" spans="4:52" ht="20.100000000000001" customHeight="1"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74"/>
      <c r="AA83" s="574"/>
      <c r="AB83" s="574"/>
      <c r="AC83" s="574"/>
      <c r="AD83" s="574"/>
      <c r="AE83" s="574"/>
      <c r="AF83" s="574"/>
      <c r="AG83" s="574"/>
      <c r="AH83" s="574"/>
      <c r="AI83" s="574"/>
      <c r="AJ83" s="574"/>
      <c r="AK83" s="574"/>
      <c r="AL83" s="574"/>
      <c r="AM83" s="574"/>
      <c r="AN83" s="574"/>
      <c r="AO83" s="574"/>
      <c r="AP83" s="574"/>
      <c r="AQ83" s="574"/>
      <c r="AR83" s="574"/>
      <c r="AS83" s="574"/>
      <c r="AT83" s="574"/>
      <c r="AU83" s="574"/>
      <c r="AV83" s="574"/>
      <c r="AW83" s="574"/>
      <c r="AX83" s="574"/>
      <c r="AY83" s="574"/>
      <c r="AZ83" s="574"/>
    </row>
    <row r="84" spans="4:52" ht="20.100000000000001" customHeight="1">
      <c r="D84" s="574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4"/>
      <c r="AC84" s="574"/>
      <c r="AD84" s="574"/>
      <c r="AE84" s="574"/>
      <c r="AF84" s="574"/>
      <c r="AG84" s="574"/>
      <c r="AH84" s="574"/>
      <c r="AI84" s="574"/>
      <c r="AJ84" s="574"/>
      <c r="AK84" s="574"/>
      <c r="AL84" s="574"/>
      <c r="AM84" s="574"/>
      <c r="AN84" s="574"/>
      <c r="AO84" s="574"/>
      <c r="AP84" s="574"/>
      <c r="AQ84" s="574"/>
      <c r="AR84" s="574"/>
      <c r="AS84" s="574"/>
      <c r="AT84" s="574"/>
      <c r="AU84" s="574"/>
      <c r="AV84" s="574"/>
      <c r="AW84" s="574"/>
      <c r="AX84" s="574"/>
      <c r="AY84" s="574"/>
      <c r="AZ84" s="574"/>
    </row>
    <row r="85" spans="4:52" ht="20.100000000000001" customHeight="1"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574"/>
      <c r="AF85" s="574"/>
      <c r="AG85" s="574"/>
      <c r="AH85" s="574"/>
      <c r="AI85" s="574"/>
      <c r="AJ85" s="574"/>
      <c r="AK85" s="574"/>
      <c r="AL85" s="574"/>
      <c r="AM85" s="574"/>
      <c r="AN85" s="574"/>
      <c r="AO85" s="574"/>
      <c r="AP85" s="574"/>
      <c r="AQ85" s="574"/>
      <c r="AR85" s="574"/>
      <c r="AS85" s="574"/>
      <c r="AT85" s="574"/>
      <c r="AU85" s="574"/>
      <c r="AV85" s="574"/>
      <c r="AW85" s="574"/>
      <c r="AX85" s="574"/>
      <c r="AY85" s="574"/>
      <c r="AZ85" s="574"/>
    </row>
    <row r="86" spans="4:52" ht="20.100000000000001" customHeight="1"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74"/>
      <c r="X86" s="574"/>
      <c r="Y86" s="574"/>
      <c r="Z86" s="574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</row>
    <row r="87" spans="4:52" ht="20.100000000000001" customHeight="1"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4"/>
      <c r="AI87" s="574"/>
      <c r="AJ87" s="574"/>
      <c r="AK87" s="574"/>
      <c r="AL87" s="574"/>
      <c r="AM87" s="574"/>
      <c r="AN87" s="574"/>
      <c r="AO87" s="574"/>
      <c r="AP87" s="574"/>
      <c r="AQ87" s="574"/>
      <c r="AR87" s="574"/>
      <c r="AS87" s="574"/>
      <c r="AT87" s="574"/>
      <c r="AU87" s="574"/>
      <c r="AV87" s="574"/>
      <c r="AW87" s="574"/>
      <c r="AX87" s="574"/>
      <c r="AY87" s="574"/>
      <c r="AZ87" s="574"/>
    </row>
    <row r="88" spans="4:52" ht="20.100000000000001" customHeight="1"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</row>
  </sheetData>
  <mergeCells count="2">
    <mergeCell ref="F12:G12"/>
    <mergeCell ref="F13:G13"/>
  </mergeCells>
  <phoneticPr fontId="3"/>
  <printOptions gridLines="1"/>
  <pageMargins left="0.39370078740157483" right="0" top="0.78740157480314965" bottom="0.39370078740157483" header="0.51181102362204722" footer="0.51181102362204722"/>
  <pageSetup paperSize="9" scale="80" orientation="landscape" r:id="rId1"/>
  <headerFooter alignWithMargins="0">
    <oddHeader>&amp;L&amp;10数　量　拾　出&amp;R&amp;10NO-&amp;P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N367"/>
  <sheetViews>
    <sheetView view="pageBreakPreview" zoomScale="75" zoomScaleSheetLayoutView="75" workbookViewId="0">
      <selection sqref="A1:H1"/>
    </sheetView>
  </sheetViews>
  <sheetFormatPr defaultRowHeight="13.5"/>
  <cols>
    <col min="1" max="1" width="6.625" style="3" customWidth="1"/>
    <col min="2" max="3" width="28.625" style="4" customWidth="1"/>
    <col min="4" max="4" width="8.625" style="5" customWidth="1"/>
    <col min="5" max="5" width="6.625" style="3" customWidth="1"/>
    <col min="6" max="7" width="14.625" style="5" customWidth="1"/>
    <col min="8" max="8" width="13.625" style="4" customWidth="1"/>
    <col min="9" max="9" width="15" style="1" bestFit="1" customWidth="1"/>
    <col min="10" max="14" width="9" style="1"/>
    <col min="15" max="15" width="9.625" style="1" bestFit="1" customWidth="1"/>
    <col min="16" max="16384" width="9" style="1"/>
  </cols>
  <sheetData>
    <row r="1" spans="1:9" s="2" customFormat="1" ht="30" customHeight="1">
      <c r="A1" s="838" t="s">
        <v>1292</v>
      </c>
      <c r="B1" s="839"/>
      <c r="C1" s="839"/>
      <c r="D1" s="839"/>
      <c r="E1" s="839"/>
      <c r="F1" s="839"/>
      <c r="G1" s="839"/>
      <c r="H1" s="840"/>
      <c r="I1" s="23"/>
    </row>
    <row r="2" spans="1:9" s="2" customFormat="1" ht="25.15" customHeight="1">
      <c r="A2" s="24"/>
      <c r="B2" s="25"/>
      <c r="C2" s="26" t="s">
        <v>22</v>
      </c>
      <c r="D2" s="841"/>
      <c r="E2" s="841"/>
      <c r="F2" s="25" t="s">
        <v>23</v>
      </c>
      <c r="G2" s="25"/>
      <c r="H2" s="25"/>
      <c r="I2" s="23"/>
    </row>
    <row r="3" spans="1:9" customFormat="1" ht="31.15" customHeight="1">
      <c r="A3" s="7" t="s">
        <v>1</v>
      </c>
      <c r="B3" s="8" t="s">
        <v>2</v>
      </c>
      <c r="C3" s="8" t="s">
        <v>14</v>
      </c>
      <c r="D3" s="7" t="s">
        <v>4</v>
      </c>
      <c r="E3" s="7" t="s">
        <v>5</v>
      </c>
      <c r="F3" s="22" t="s">
        <v>15</v>
      </c>
      <c r="G3" s="14" t="s">
        <v>7</v>
      </c>
      <c r="H3" s="27" t="s">
        <v>24</v>
      </c>
      <c r="I3" s="30"/>
    </row>
    <row r="4" spans="1:9" customFormat="1" ht="31.15" customHeight="1">
      <c r="A4" s="8"/>
      <c r="B4" s="10"/>
      <c r="C4" s="10"/>
      <c r="D4" s="11"/>
      <c r="E4" s="8"/>
      <c r="F4" s="16"/>
      <c r="G4" s="16"/>
      <c r="H4" s="28"/>
      <c r="I4" s="30"/>
    </row>
    <row r="5" spans="1:9" customFormat="1" ht="31.15" customHeight="1">
      <c r="A5" s="8" t="s">
        <v>63</v>
      </c>
      <c r="B5" s="10" t="s">
        <v>97</v>
      </c>
      <c r="C5" s="10"/>
      <c r="D5" s="11">
        <v>1</v>
      </c>
      <c r="E5" s="8" t="s">
        <v>17</v>
      </c>
      <c r="F5" s="16"/>
      <c r="G5" s="43"/>
      <c r="H5" s="28"/>
      <c r="I5" s="32"/>
    </row>
    <row r="6" spans="1:9" customFormat="1" ht="31.15" customHeight="1">
      <c r="A6" s="8" t="s">
        <v>64</v>
      </c>
      <c r="B6" s="10" t="s">
        <v>9</v>
      </c>
      <c r="C6" s="10"/>
      <c r="D6" s="11">
        <v>1</v>
      </c>
      <c r="E6" s="8" t="s">
        <v>17</v>
      </c>
      <c r="F6" s="16"/>
      <c r="G6" s="16"/>
      <c r="H6" s="28"/>
      <c r="I6" s="32"/>
    </row>
    <row r="7" spans="1:9" customFormat="1" ht="31.15" customHeight="1">
      <c r="A7" s="8" t="s">
        <v>87</v>
      </c>
      <c r="B7" s="10" t="s">
        <v>18</v>
      </c>
      <c r="C7" s="10"/>
      <c r="D7" s="11">
        <v>1</v>
      </c>
      <c r="E7" s="8" t="s">
        <v>17</v>
      </c>
      <c r="F7" s="16"/>
      <c r="G7" s="16"/>
      <c r="H7" s="28"/>
      <c r="I7" s="32"/>
    </row>
    <row r="8" spans="1:9" customFormat="1" ht="31.15" customHeight="1">
      <c r="A8" s="8" t="s">
        <v>88</v>
      </c>
      <c r="B8" s="10" t="s">
        <v>50</v>
      </c>
      <c r="C8" s="10"/>
      <c r="D8" s="11">
        <v>1</v>
      </c>
      <c r="E8" s="8" t="s">
        <v>17</v>
      </c>
      <c r="F8" s="16"/>
      <c r="G8" s="16"/>
      <c r="H8" s="28"/>
      <c r="I8" s="31"/>
    </row>
    <row r="9" spans="1:9" customFormat="1" ht="31.15" customHeight="1">
      <c r="A9" s="8" t="s">
        <v>89</v>
      </c>
      <c r="B9" s="10" t="s">
        <v>65</v>
      </c>
      <c r="C9" s="10"/>
      <c r="D9" s="11">
        <v>1</v>
      </c>
      <c r="E9" s="8" t="s">
        <v>17</v>
      </c>
      <c r="F9" s="16"/>
      <c r="G9" s="16"/>
      <c r="H9" s="28"/>
      <c r="I9" s="33"/>
    </row>
    <row r="10" spans="1:9" customFormat="1" ht="31.15" customHeight="1">
      <c r="A10" s="8"/>
      <c r="B10" s="10"/>
      <c r="C10" s="10"/>
      <c r="D10" s="11"/>
      <c r="E10" s="8"/>
      <c r="F10" s="16"/>
      <c r="G10" s="16"/>
      <c r="H10" s="28"/>
      <c r="I10" s="32"/>
    </row>
    <row r="11" spans="1:9" customFormat="1" ht="31.15" customHeight="1">
      <c r="A11" s="8" t="s">
        <v>90</v>
      </c>
      <c r="B11" s="10" t="s">
        <v>98</v>
      </c>
      <c r="C11" s="10"/>
      <c r="D11" s="11">
        <v>1</v>
      </c>
      <c r="E11" s="8" t="s">
        <v>17</v>
      </c>
      <c r="F11" s="16"/>
      <c r="G11" s="115"/>
      <c r="H11" s="28"/>
      <c r="I11" s="166"/>
    </row>
    <row r="12" spans="1:9" customFormat="1" ht="31.15" customHeight="1">
      <c r="A12" s="8" t="s">
        <v>91</v>
      </c>
      <c r="B12" s="10" t="s">
        <v>10</v>
      </c>
      <c r="C12" s="10"/>
      <c r="D12" s="11">
        <v>1</v>
      </c>
      <c r="E12" s="8" t="s">
        <v>17</v>
      </c>
      <c r="F12" s="16"/>
      <c r="G12" s="115"/>
      <c r="H12" s="28"/>
      <c r="I12" s="33"/>
    </row>
    <row r="13" spans="1:9" customFormat="1" ht="31.15" customHeight="1">
      <c r="A13" s="8" t="s">
        <v>92</v>
      </c>
      <c r="B13" s="10" t="s">
        <v>11</v>
      </c>
      <c r="C13" s="10"/>
      <c r="D13" s="11">
        <v>1</v>
      </c>
      <c r="E13" s="8" t="s">
        <v>17</v>
      </c>
      <c r="F13" s="16"/>
      <c r="G13" s="193"/>
      <c r="H13" s="28"/>
      <c r="I13" s="40"/>
    </row>
    <row r="14" spans="1:9" customFormat="1" ht="31.35" customHeight="1">
      <c r="A14" s="8" t="s">
        <v>93</v>
      </c>
      <c r="B14" s="10" t="s">
        <v>12</v>
      </c>
      <c r="C14" s="10"/>
      <c r="D14" s="11">
        <v>1</v>
      </c>
      <c r="E14" s="8" t="s">
        <v>17</v>
      </c>
      <c r="F14" s="16"/>
      <c r="G14" s="16"/>
      <c r="H14" s="167"/>
      <c r="I14" s="40"/>
    </row>
    <row r="15" spans="1:9" customFormat="1" ht="31.15" customHeight="1">
      <c r="A15" s="8" t="s">
        <v>94</v>
      </c>
      <c r="B15" s="10" t="s">
        <v>13</v>
      </c>
      <c r="C15" s="10"/>
      <c r="D15" s="11">
        <v>1</v>
      </c>
      <c r="E15" s="8" t="s">
        <v>17</v>
      </c>
      <c r="F15" s="16"/>
      <c r="G15" s="16"/>
      <c r="H15" s="28"/>
      <c r="I15" s="30"/>
    </row>
    <row r="16" spans="1:9" customFormat="1" ht="31.15" customHeight="1">
      <c r="A16" s="8"/>
      <c r="B16" s="10"/>
      <c r="C16" s="10"/>
      <c r="D16" s="11"/>
      <c r="E16" s="8"/>
      <c r="F16" s="16"/>
      <c r="G16" s="16"/>
      <c r="H16" s="29"/>
      <c r="I16" s="30"/>
    </row>
    <row r="19" ht="31.35" customHeight="1"/>
    <row r="36" spans="2:12" ht="31.35" customHeight="1"/>
    <row r="37" spans="2:12" ht="31.35" customHeight="1"/>
    <row r="39" spans="2:12">
      <c r="B39" s="111"/>
      <c r="C39" s="113"/>
      <c r="E39" s="82"/>
      <c r="F39" s="38"/>
    </row>
    <row r="40" spans="2:12">
      <c r="C40" s="36"/>
    </row>
    <row r="42" spans="2:12">
      <c r="H42" s="36"/>
    </row>
    <row r="43" spans="2:12">
      <c r="H43" s="36"/>
    </row>
    <row r="44" spans="2:12">
      <c r="H44" s="36"/>
      <c r="J44" s="133"/>
      <c r="L44" s="133"/>
    </row>
    <row r="45" spans="2:12">
      <c r="H45" s="36"/>
    </row>
    <row r="49" spans="9:14">
      <c r="I49" s="94"/>
    </row>
    <row r="50" spans="9:14">
      <c r="I50" s="94"/>
    </row>
    <row r="54" spans="9:14" ht="31.35" customHeight="1"/>
    <row r="56" spans="9:14">
      <c r="N56" s="105"/>
    </row>
    <row r="104" spans="8:13">
      <c r="H104" s="36"/>
    </row>
    <row r="106" spans="8:13">
      <c r="L106" s="38"/>
      <c r="M106" s="45"/>
    </row>
    <row r="107" spans="8:13">
      <c r="H107" s="36"/>
      <c r="L107" s="45"/>
      <c r="M107" s="45"/>
    </row>
    <row r="108" spans="8:13">
      <c r="H108" s="36"/>
      <c r="L108" s="45"/>
      <c r="M108" s="45"/>
    </row>
    <row r="109" spans="8:13">
      <c r="H109" s="36"/>
      <c r="L109" s="45"/>
      <c r="M109" s="45"/>
    </row>
    <row r="110" spans="8:13">
      <c r="H110" s="36"/>
    </row>
    <row r="111" spans="8:13">
      <c r="H111" s="36"/>
    </row>
    <row r="112" spans="8:13">
      <c r="H112" s="36"/>
    </row>
    <row r="113" spans="2:8">
      <c r="H113" s="36"/>
    </row>
    <row r="118" spans="2:8">
      <c r="B118" s="36"/>
      <c r="C118" s="36"/>
    </row>
    <row r="175" spans="5:5">
      <c r="E175" s="82"/>
    </row>
    <row r="188" spans="2:7">
      <c r="G188" s="5">
        <f>SUM(G171+G181)</f>
        <v>0</v>
      </c>
    </row>
    <row r="192" spans="2:7">
      <c r="B192" s="36" t="s">
        <v>43</v>
      </c>
      <c r="C192" s="36" t="s">
        <v>44</v>
      </c>
    </row>
    <row r="193" spans="2:6">
      <c r="B193" s="36" t="s">
        <v>45</v>
      </c>
    </row>
    <row r="195" spans="2:6">
      <c r="C195" s="36" t="s">
        <v>46</v>
      </c>
    </row>
    <row r="197" spans="2:6">
      <c r="C197" s="36"/>
    </row>
    <row r="201" spans="2:6">
      <c r="B201" s="36" t="s">
        <v>48</v>
      </c>
      <c r="C201" s="36" t="s">
        <v>47</v>
      </c>
      <c r="D201" s="38">
        <v>2</v>
      </c>
      <c r="E201" s="38" t="s">
        <v>25</v>
      </c>
      <c r="F201" s="3"/>
    </row>
    <row r="367" spans="11:11">
      <c r="K367" s="1">
        <f>ROUNDDOWN((K339+K343)*0.15,-2)</f>
        <v>0</v>
      </c>
    </row>
  </sheetData>
  <mergeCells count="2">
    <mergeCell ref="A1:H1"/>
    <mergeCell ref="D2:E2"/>
  </mergeCells>
  <phoneticPr fontId="3"/>
  <printOptions horizontalCentered="1"/>
  <pageMargins left="0.59055118110236227" right="0.59055118110236227" top="0.98425196850393704" bottom="0.19685039370078741" header="0.70866141732283472" footer="0.31496062992125984"/>
  <pageSetup paperSize="9" scale="95" orientation="landscape" verticalDpi="300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BK88"/>
  <sheetViews>
    <sheetView showZeros="0" view="pageBreakPreview" zoomScale="85" zoomScaleSheetLayoutView="85" workbookViewId="0">
      <pane xSplit="3" ySplit="4" topLeftCell="D5" activePane="bottomRight" state="frozen"/>
      <selection activeCell="B3" sqref="B3:B6"/>
      <selection pane="topRight" activeCell="B3" sqref="B3:B6"/>
      <selection pane="bottomLeft" activeCell="B3" sqref="B3:B6"/>
      <selection pane="bottomRight"/>
    </sheetView>
  </sheetViews>
  <sheetFormatPr defaultRowHeight="20.100000000000001" customHeight="1"/>
  <cols>
    <col min="1" max="1" width="3.25" style="572" customWidth="1"/>
    <col min="2" max="2" width="4" style="572" customWidth="1"/>
    <col min="3" max="3" width="33.625" style="572" customWidth="1"/>
    <col min="4" max="27" width="4.5" style="572" customWidth="1"/>
    <col min="28" max="28" width="4.375" style="572" customWidth="1"/>
    <col min="29" max="52" width="4.5" style="572" customWidth="1"/>
    <col min="53" max="256" width="9" style="572"/>
    <col min="257" max="257" width="3.25" style="572" customWidth="1"/>
    <col min="258" max="258" width="4" style="572" customWidth="1"/>
    <col min="259" max="259" width="33.625" style="572" customWidth="1"/>
    <col min="260" max="283" width="4.5" style="572" customWidth="1"/>
    <col min="284" max="284" width="4.375" style="572" customWidth="1"/>
    <col min="285" max="308" width="4.5" style="572" customWidth="1"/>
    <col min="309" max="512" width="9" style="572"/>
    <col min="513" max="513" width="3.25" style="572" customWidth="1"/>
    <col min="514" max="514" width="4" style="572" customWidth="1"/>
    <col min="515" max="515" width="33.625" style="572" customWidth="1"/>
    <col min="516" max="539" width="4.5" style="572" customWidth="1"/>
    <col min="540" max="540" width="4.375" style="572" customWidth="1"/>
    <col min="541" max="564" width="4.5" style="572" customWidth="1"/>
    <col min="565" max="768" width="9" style="572"/>
    <col min="769" max="769" width="3.25" style="572" customWidth="1"/>
    <col min="770" max="770" width="4" style="572" customWidth="1"/>
    <col min="771" max="771" width="33.625" style="572" customWidth="1"/>
    <col min="772" max="795" width="4.5" style="572" customWidth="1"/>
    <col min="796" max="796" width="4.375" style="572" customWidth="1"/>
    <col min="797" max="820" width="4.5" style="572" customWidth="1"/>
    <col min="821" max="1024" width="9" style="572"/>
    <col min="1025" max="1025" width="3.25" style="572" customWidth="1"/>
    <col min="1026" max="1026" width="4" style="572" customWidth="1"/>
    <col min="1027" max="1027" width="33.625" style="572" customWidth="1"/>
    <col min="1028" max="1051" width="4.5" style="572" customWidth="1"/>
    <col min="1052" max="1052" width="4.375" style="572" customWidth="1"/>
    <col min="1053" max="1076" width="4.5" style="572" customWidth="1"/>
    <col min="1077" max="1280" width="9" style="572"/>
    <col min="1281" max="1281" width="3.25" style="572" customWidth="1"/>
    <col min="1282" max="1282" width="4" style="572" customWidth="1"/>
    <col min="1283" max="1283" width="33.625" style="572" customWidth="1"/>
    <col min="1284" max="1307" width="4.5" style="572" customWidth="1"/>
    <col min="1308" max="1308" width="4.375" style="572" customWidth="1"/>
    <col min="1309" max="1332" width="4.5" style="572" customWidth="1"/>
    <col min="1333" max="1536" width="9" style="572"/>
    <col min="1537" max="1537" width="3.25" style="572" customWidth="1"/>
    <col min="1538" max="1538" width="4" style="572" customWidth="1"/>
    <col min="1539" max="1539" width="33.625" style="572" customWidth="1"/>
    <col min="1540" max="1563" width="4.5" style="572" customWidth="1"/>
    <col min="1564" max="1564" width="4.375" style="572" customWidth="1"/>
    <col min="1565" max="1588" width="4.5" style="572" customWidth="1"/>
    <col min="1589" max="1792" width="9" style="572"/>
    <col min="1793" max="1793" width="3.25" style="572" customWidth="1"/>
    <col min="1794" max="1794" width="4" style="572" customWidth="1"/>
    <col min="1795" max="1795" width="33.625" style="572" customWidth="1"/>
    <col min="1796" max="1819" width="4.5" style="572" customWidth="1"/>
    <col min="1820" max="1820" width="4.375" style="572" customWidth="1"/>
    <col min="1821" max="1844" width="4.5" style="572" customWidth="1"/>
    <col min="1845" max="2048" width="9" style="572"/>
    <col min="2049" max="2049" width="3.25" style="572" customWidth="1"/>
    <col min="2050" max="2050" width="4" style="572" customWidth="1"/>
    <col min="2051" max="2051" width="33.625" style="572" customWidth="1"/>
    <col min="2052" max="2075" width="4.5" style="572" customWidth="1"/>
    <col min="2076" max="2076" width="4.375" style="572" customWidth="1"/>
    <col min="2077" max="2100" width="4.5" style="572" customWidth="1"/>
    <col min="2101" max="2304" width="9" style="572"/>
    <col min="2305" max="2305" width="3.25" style="572" customWidth="1"/>
    <col min="2306" max="2306" width="4" style="572" customWidth="1"/>
    <col min="2307" max="2307" width="33.625" style="572" customWidth="1"/>
    <col min="2308" max="2331" width="4.5" style="572" customWidth="1"/>
    <col min="2332" max="2332" width="4.375" style="572" customWidth="1"/>
    <col min="2333" max="2356" width="4.5" style="572" customWidth="1"/>
    <col min="2357" max="2560" width="9" style="572"/>
    <col min="2561" max="2561" width="3.25" style="572" customWidth="1"/>
    <col min="2562" max="2562" width="4" style="572" customWidth="1"/>
    <col min="2563" max="2563" width="33.625" style="572" customWidth="1"/>
    <col min="2564" max="2587" width="4.5" style="572" customWidth="1"/>
    <col min="2588" max="2588" width="4.375" style="572" customWidth="1"/>
    <col min="2589" max="2612" width="4.5" style="572" customWidth="1"/>
    <col min="2613" max="2816" width="9" style="572"/>
    <col min="2817" max="2817" width="3.25" style="572" customWidth="1"/>
    <col min="2818" max="2818" width="4" style="572" customWidth="1"/>
    <col min="2819" max="2819" width="33.625" style="572" customWidth="1"/>
    <col min="2820" max="2843" width="4.5" style="572" customWidth="1"/>
    <col min="2844" max="2844" width="4.375" style="572" customWidth="1"/>
    <col min="2845" max="2868" width="4.5" style="572" customWidth="1"/>
    <col min="2869" max="3072" width="9" style="572"/>
    <col min="3073" max="3073" width="3.25" style="572" customWidth="1"/>
    <col min="3074" max="3074" width="4" style="572" customWidth="1"/>
    <col min="3075" max="3075" width="33.625" style="572" customWidth="1"/>
    <col min="3076" max="3099" width="4.5" style="572" customWidth="1"/>
    <col min="3100" max="3100" width="4.375" style="572" customWidth="1"/>
    <col min="3101" max="3124" width="4.5" style="572" customWidth="1"/>
    <col min="3125" max="3328" width="9" style="572"/>
    <col min="3329" max="3329" width="3.25" style="572" customWidth="1"/>
    <col min="3330" max="3330" width="4" style="572" customWidth="1"/>
    <col min="3331" max="3331" width="33.625" style="572" customWidth="1"/>
    <col min="3332" max="3355" width="4.5" style="572" customWidth="1"/>
    <col min="3356" max="3356" width="4.375" style="572" customWidth="1"/>
    <col min="3357" max="3380" width="4.5" style="572" customWidth="1"/>
    <col min="3381" max="3584" width="9" style="572"/>
    <col min="3585" max="3585" width="3.25" style="572" customWidth="1"/>
    <col min="3586" max="3586" width="4" style="572" customWidth="1"/>
    <col min="3587" max="3587" width="33.625" style="572" customWidth="1"/>
    <col min="3588" max="3611" width="4.5" style="572" customWidth="1"/>
    <col min="3612" max="3612" width="4.375" style="572" customWidth="1"/>
    <col min="3613" max="3636" width="4.5" style="572" customWidth="1"/>
    <col min="3637" max="3840" width="9" style="572"/>
    <col min="3841" max="3841" width="3.25" style="572" customWidth="1"/>
    <col min="3842" max="3842" width="4" style="572" customWidth="1"/>
    <col min="3843" max="3843" width="33.625" style="572" customWidth="1"/>
    <col min="3844" max="3867" width="4.5" style="572" customWidth="1"/>
    <col min="3868" max="3868" width="4.375" style="572" customWidth="1"/>
    <col min="3869" max="3892" width="4.5" style="572" customWidth="1"/>
    <col min="3893" max="4096" width="9" style="572"/>
    <col min="4097" max="4097" width="3.25" style="572" customWidth="1"/>
    <col min="4098" max="4098" width="4" style="572" customWidth="1"/>
    <col min="4099" max="4099" width="33.625" style="572" customWidth="1"/>
    <col min="4100" max="4123" width="4.5" style="572" customWidth="1"/>
    <col min="4124" max="4124" width="4.375" style="572" customWidth="1"/>
    <col min="4125" max="4148" width="4.5" style="572" customWidth="1"/>
    <col min="4149" max="4352" width="9" style="572"/>
    <col min="4353" max="4353" width="3.25" style="572" customWidth="1"/>
    <col min="4354" max="4354" width="4" style="572" customWidth="1"/>
    <col min="4355" max="4355" width="33.625" style="572" customWidth="1"/>
    <col min="4356" max="4379" width="4.5" style="572" customWidth="1"/>
    <col min="4380" max="4380" width="4.375" style="572" customWidth="1"/>
    <col min="4381" max="4404" width="4.5" style="572" customWidth="1"/>
    <col min="4405" max="4608" width="9" style="572"/>
    <col min="4609" max="4609" width="3.25" style="572" customWidth="1"/>
    <col min="4610" max="4610" width="4" style="572" customWidth="1"/>
    <col min="4611" max="4611" width="33.625" style="572" customWidth="1"/>
    <col min="4612" max="4635" width="4.5" style="572" customWidth="1"/>
    <col min="4636" max="4636" width="4.375" style="572" customWidth="1"/>
    <col min="4637" max="4660" width="4.5" style="572" customWidth="1"/>
    <col min="4661" max="4864" width="9" style="572"/>
    <col min="4865" max="4865" width="3.25" style="572" customWidth="1"/>
    <col min="4866" max="4866" width="4" style="572" customWidth="1"/>
    <col min="4867" max="4867" width="33.625" style="572" customWidth="1"/>
    <col min="4868" max="4891" width="4.5" style="572" customWidth="1"/>
    <col min="4892" max="4892" width="4.375" style="572" customWidth="1"/>
    <col min="4893" max="4916" width="4.5" style="572" customWidth="1"/>
    <col min="4917" max="5120" width="9" style="572"/>
    <col min="5121" max="5121" width="3.25" style="572" customWidth="1"/>
    <col min="5122" max="5122" width="4" style="572" customWidth="1"/>
    <col min="5123" max="5123" width="33.625" style="572" customWidth="1"/>
    <col min="5124" max="5147" width="4.5" style="572" customWidth="1"/>
    <col min="5148" max="5148" width="4.375" style="572" customWidth="1"/>
    <col min="5149" max="5172" width="4.5" style="572" customWidth="1"/>
    <col min="5173" max="5376" width="9" style="572"/>
    <col min="5377" max="5377" width="3.25" style="572" customWidth="1"/>
    <col min="5378" max="5378" width="4" style="572" customWidth="1"/>
    <col min="5379" max="5379" width="33.625" style="572" customWidth="1"/>
    <col min="5380" max="5403" width="4.5" style="572" customWidth="1"/>
    <col min="5404" max="5404" width="4.375" style="572" customWidth="1"/>
    <col min="5405" max="5428" width="4.5" style="572" customWidth="1"/>
    <col min="5429" max="5632" width="9" style="572"/>
    <col min="5633" max="5633" width="3.25" style="572" customWidth="1"/>
    <col min="5634" max="5634" width="4" style="572" customWidth="1"/>
    <col min="5635" max="5635" width="33.625" style="572" customWidth="1"/>
    <col min="5636" max="5659" width="4.5" style="572" customWidth="1"/>
    <col min="5660" max="5660" width="4.375" style="572" customWidth="1"/>
    <col min="5661" max="5684" width="4.5" style="572" customWidth="1"/>
    <col min="5685" max="5888" width="9" style="572"/>
    <col min="5889" max="5889" width="3.25" style="572" customWidth="1"/>
    <col min="5890" max="5890" width="4" style="572" customWidth="1"/>
    <col min="5891" max="5891" width="33.625" style="572" customWidth="1"/>
    <col min="5892" max="5915" width="4.5" style="572" customWidth="1"/>
    <col min="5916" max="5916" width="4.375" style="572" customWidth="1"/>
    <col min="5917" max="5940" width="4.5" style="572" customWidth="1"/>
    <col min="5941" max="6144" width="9" style="572"/>
    <col min="6145" max="6145" width="3.25" style="572" customWidth="1"/>
    <col min="6146" max="6146" width="4" style="572" customWidth="1"/>
    <col min="6147" max="6147" width="33.625" style="572" customWidth="1"/>
    <col min="6148" max="6171" width="4.5" style="572" customWidth="1"/>
    <col min="6172" max="6172" width="4.375" style="572" customWidth="1"/>
    <col min="6173" max="6196" width="4.5" style="572" customWidth="1"/>
    <col min="6197" max="6400" width="9" style="572"/>
    <col min="6401" max="6401" width="3.25" style="572" customWidth="1"/>
    <col min="6402" max="6402" width="4" style="572" customWidth="1"/>
    <col min="6403" max="6403" width="33.625" style="572" customWidth="1"/>
    <col min="6404" max="6427" width="4.5" style="572" customWidth="1"/>
    <col min="6428" max="6428" width="4.375" style="572" customWidth="1"/>
    <col min="6429" max="6452" width="4.5" style="572" customWidth="1"/>
    <col min="6453" max="6656" width="9" style="572"/>
    <col min="6657" max="6657" width="3.25" style="572" customWidth="1"/>
    <col min="6658" max="6658" width="4" style="572" customWidth="1"/>
    <col min="6659" max="6659" width="33.625" style="572" customWidth="1"/>
    <col min="6660" max="6683" width="4.5" style="572" customWidth="1"/>
    <col min="6684" max="6684" width="4.375" style="572" customWidth="1"/>
    <col min="6685" max="6708" width="4.5" style="572" customWidth="1"/>
    <col min="6709" max="6912" width="9" style="572"/>
    <col min="6913" max="6913" width="3.25" style="572" customWidth="1"/>
    <col min="6914" max="6914" width="4" style="572" customWidth="1"/>
    <col min="6915" max="6915" width="33.625" style="572" customWidth="1"/>
    <col min="6916" max="6939" width="4.5" style="572" customWidth="1"/>
    <col min="6940" max="6940" width="4.375" style="572" customWidth="1"/>
    <col min="6941" max="6964" width="4.5" style="572" customWidth="1"/>
    <col min="6965" max="7168" width="9" style="572"/>
    <col min="7169" max="7169" width="3.25" style="572" customWidth="1"/>
    <col min="7170" max="7170" width="4" style="572" customWidth="1"/>
    <col min="7171" max="7171" width="33.625" style="572" customWidth="1"/>
    <col min="7172" max="7195" width="4.5" style="572" customWidth="1"/>
    <col min="7196" max="7196" width="4.375" style="572" customWidth="1"/>
    <col min="7197" max="7220" width="4.5" style="572" customWidth="1"/>
    <col min="7221" max="7424" width="9" style="572"/>
    <col min="7425" max="7425" width="3.25" style="572" customWidth="1"/>
    <col min="7426" max="7426" width="4" style="572" customWidth="1"/>
    <col min="7427" max="7427" width="33.625" style="572" customWidth="1"/>
    <col min="7428" max="7451" width="4.5" style="572" customWidth="1"/>
    <col min="7452" max="7452" width="4.375" style="572" customWidth="1"/>
    <col min="7453" max="7476" width="4.5" style="572" customWidth="1"/>
    <col min="7477" max="7680" width="9" style="572"/>
    <col min="7681" max="7681" width="3.25" style="572" customWidth="1"/>
    <col min="7682" max="7682" width="4" style="572" customWidth="1"/>
    <col min="7683" max="7683" width="33.625" style="572" customWidth="1"/>
    <col min="7684" max="7707" width="4.5" style="572" customWidth="1"/>
    <col min="7708" max="7708" width="4.375" style="572" customWidth="1"/>
    <col min="7709" max="7732" width="4.5" style="572" customWidth="1"/>
    <col min="7733" max="7936" width="9" style="572"/>
    <col min="7937" max="7937" width="3.25" style="572" customWidth="1"/>
    <col min="7938" max="7938" width="4" style="572" customWidth="1"/>
    <col min="7939" max="7939" width="33.625" style="572" customWidth="1"/>
    <col min="7940" max="7963" width="4.5" style="572" customWidth="1"/>
    <col min="7964" max="7964" width="4.375" style="572" customWidth="1"/>
    <col min="7965" max="7988" width="4.5" style="572" customWidth="1"/>
    <col min="7989" max="8192" width="9" style="572"/>
    <col min="8193" max="8193" width="3.25" style="572" customWidth="1"/>
    <col min="8194" max="8194" width="4" style="572" customWidth="1"/>
    <col min="8195" max="8195" width="33.625" style="572" customWidth="1"/>
    <col min="8196" max="8219" width="4.5" style="572" customWidth="1"/>
    <col min="8220" max="8220" width="4.375" style="572" customWidth="1"/>
    <col min="8221" max="8244" width="4.5" style="572" customWidth="1"/>
    <col min="8245" max="8448" width="9" style="572"/>
    <col min="8449" max="8449" width="3.25" style="572" customWidth="1"/>
    <col min="8450" max="8450" width="4" style="572" customWidth="1"/>
    <col min="8451" max="8451" width="33.625" style="572" customWidth="1"/>
    <col min="8452" max="8475" width="4.5" style="572" customWidth="1"/>
    <col min="8476" max="8476" width="4.375" style="572" customWidth="1"/>
    <col min="8477" max="8500" width="4.5" style="572" customWidth="1"/>
    <col min="8501" max="8704" width="9" style="572"/>
    <col min="8705" max="8705" width="3.25" style="572" customWidth="1"/>
    <col min="8706" max="8706" width="4" style="572" customWidth="1"/>
    <col min="8707" max="8707" width="33.625" style="572" customWidth="1"/>
    <col min="8708" max="8731" width="4.5" style="572" customWidth="1"/>
    <col min="8732" max="8732" width="4.375" style="572" customWidth="1"/>
    <col min="8733" max="8756" width="4.5" style="572" customWidth="1"/>
    <col min="8757" max="8960" width="9" style="572"/>
    <col min="8961" max="8961" width="3.25" style="572" customWidth="1"/>
    <col min="8962" max="8962" width="4" style="572" customWidth="1"/>
    <col min="8963" max="8963" width="33.625" style="572" customWidth="1"/>
    <col min="8964" max="8987" width="4.5" style="572" customWidth="1"/>
    <col min="8988" max="8988" width="4.375" style="572" customWidth="1"/>
    <col min="8989" max="9012" width="4.5" style="572" customWidth="1"/>
    <col min="9013" max="9216" width="9" style="572"/>
    <col min="9217" max="9217" width="3.25" style="572" customWidth="1"/>
    <col min="9218" max="9218" width="4" style="572" customWidth="1"/>
    <col min="9219" max="9219" width="33.625" style="572" customWidth="1"/>
    <col min="9220" max="9243" width="4.5" style="572" customWidth="1"/>
    <col min="9244" max="9244" width="4.375" style="572" customWidth="1"/>
    <col min="9245" max="9268" width="4.5" style="572" customWidth="1"/>
    <col min="9269" max="9472" width="9" style="572"/>
    <col min="9473" max="9473" width="3.25" style="572" customWidth="1"/>
    <col min="9474" max="9474" width="4" style="572" customWidth="1"/>
    <col min="9475" max="9475" width="33.625" style="572" customWidth="1"/>
    <col min="9476" max="9499" width="4.5" style="572" customWidth="1"/>
    <col min="9500" max="9500" width="4.375" style="572" customWidth="1"/>
    <col min="9501" max="9524" width="4.5" style="572" customWidth="1"/>
    <col min="9525" max="9728" width="9" style="572"/>
    <col min="9729" max="9729" width="3.25" style="572" customWidth="1"/>
    <col min="9730" max="9730" width="4" style="572" customWidth="1"/>
    <col min="9731" max="9731" width="33.625" style="572" customWidth="1"/>
    <col min="9732" max="9755" width="4.5" style="572" customWidth="1"/>
    <col min="9756" max="9756" width="4.375" style="572" customWidth="1"/>
    <col min="9757" max="9780" width="4.5" style="572" customWidth="1"/>
    <col min="9781" max="9984" width="9" style="572"/>
    <col min="9985" max="9985" width="3.25" style="572" customWidth="1"/>
    <col min="9986" max="9986" width="4" style="572" customWidth="1"/>
    <col min="9987" max="9987" width="33.625" style="572" customWidth="1"/>
    <col min="9988" max="10011" width="4.5" style="572" customWidth="1"/>
    <col min="10012" max="10012" width="4.375" style="572" customWidth="1"/>
    <col min="10013" max="10036" width="4.5" style="572" customWidth="1"/>
    <col min="10037" max="10240" width="9" style="572"/>
    <col min="10241" max="10241" width="3.25" style="572" customWidth="1"/>
    <col min="10242" max="10242" width="4" style="572" customWidth="1"/>
    <col min="10243" max="10243" width="33.625" style="572" customWidth="1"/>
    <col min="10244" max="10267" width="4.5" style="572" customWidth="1"/>
    <col min="10268" max="10268" width="4.375" style="572" customWidth="1"/>
    <col min="10269" max="10292" width="4.5" style="572" customWidth="1"/>
    <col min="10293" max="10496" width="9" style="572"/>
    <col min="10497" max="10497" width="3.25" style="572" customWidth="1"/>
    <col min="10498" max="10498" width="4" style="572" customWidth="1"/>
    <col min="10499" max="10499" width="33.625" style="572" customWidth="1"/>
    <col min="10500" max="10523" width="4.5" style="572" customWidth="1"/>
    <col min="10524" max="10524" width="4.375" style="572" customWidth="1"/>
    <col min="10525" max="10548" width="4.5" style="572" customWidth="1"/>
    <col min="10549" max="10752" width="9" style="572"/>
    <col min="10753" max="10753" width="3.25" style="572" customWidth="1"/>
    <col min="10754" max="10754" width="4" style="572" customWidth="1"/>
    <col min="10755" max="10755" width="33.625" style="572" customWidth="1"/>
    <col min="10756" max="10779" width="4.5" style="572" customWidth="1"/>
    <col min="10780" max="10780" width="4.375" style="572" customWidth="1"/>
    <col min="10781" max="10804" width="4.5" style="572" customWidth="1"/>
    <col min="10805" max="11008" width="9" style="572"/>
    <col min="11009" max="11009" width="3.25" style="572" customWidth="1"/>
    <col min="11010" max="11010" width="4" style="572" customWidth="1"/>
    <col min="11011" max="11011" width="33.625" style="572" customWidth="1"/>
    <col min="11012" max="11035" width="4.5" style="572" customWidth="1"/>
    <col min="11036" max="11036" width="4.375" style="572" customWidth="1"/>
    <col min="11037" max="11060" width="4.5" style="572" customWidth="1"/>
    <col min="11061" max="11264" width="9" style="572"/>
    <col min="11265" max="11265" width="3.25" style="572" customWidth="1"/>
    <col min="11266" max="11266" width="4" style="572" customWidth="1"/>
    <col min="11267" max="11267" width="33.625" style="572" customWidth="1"/>
    <col min="11268" max="11291" width="4.5" style="572" customWidth="1"/>
    <col min="11292" max="11292" width="4.375" style="572" customWidth="1"/>
    <col min="11293" max="11316" width="4.5" style="572" customWidth="1"/>
    <col min="11317" max="11520" width="9" style="572"/>
    <col min="11521" max="11521" width="3.25" style="572" customWidth="1"/>
    <col min="11522" max="11522" width="4" style="572" customWidth="1"/>
    <col min="11523" max="11523" width="33.625" style="572" customWidth="1"/>
    <col min="11524" max="11547" width="4.5" style="572" customWidth="1"/>
    <col min="11548" max="11548" width="4.375" style="572" customWidth="1"/>
    <col min="11549" max="11572" width="4.5" style="572" customWidth="1"/>
    <col min="11573" max="11776" width="9" style="572"/>
    <col min="11777" max="11777" width="3.25" style="572" customWidth="1"/>
    <col min="11778" max="11778" width="4" style="572" customWidth="1"/>
    <col min="11779" max="11779" width="33.625" style="572" customWidth="1"/>
    <col min="11780" max="11803" width="4.5" style="572" customWidth="1"/>
    <col min="11804" max="11804" width="4.375" style="572" customWidth="1"/>
    <col min="11805" max="11828" width="4.5" style="572" customWidth="1"/>
    <col min="11829" max="12032" width="9" style="572"/>
    <col min="12033" max="12033" width="3.25" style="572" customWidth="1"/>
    <col min="12034" max="12034" width="4" style="572" customWidth="1"/>
    <col min="12035" max="12035" width="33.625" style="572" customWidth="1"/>
    <col min="12036" max="12059" width="4.5" style="572" customWidth="1"/>
    <col min="12060" max="12060" width="4.375" style="572" customWidth="1"/>
    <col min="12061" max="12084" width="4.5" style="572" customWidth="1"/>
    <col min="12085" max="12288" width="9" style="572"/>
    <col min="12289" max="12289" width="3.25" style="572" customWidth="1"/>
    <col min="12290" max="12290" width="4" style="572" customWidth="1"/>
    <col min="12291" max="12291" width="33.625" style="572" customWidth="1"/>
    <col min="12292" max="12315" width="4.5" style="572" customWidth="1"/>
    <col min="12316" max="12316" width="4.375" style="572" customWidth="1"/>
    <col min="12317" max="12340" width="4.5" style="572" customWidth="1"/>
    <col min="12341" max="12544" width="9" style="572"/>
    <col min="12545" max="12545" width="3.25" style="572" customWidth="1"/>
    <col min="12546" max="12546" width="4" style="572" customWidth="1"/>
    <col min="12547" max="12547" width="33.625" style="572" customWidth="1"/>
    <col min="12548" max="12571" width="4.5" style="572" customWidth="1"/>
    <col min="12572" max="12572" width="4.375" style="572" customWidth="1"/>
    <col min="12573" max="12596" width="4.5" style="572" customWidth="1"/>
    <col min="12597" max="12800" width="9" style="572"/>
    <col min="12801" max="12801" width="3.25" style="572" customWidth="1"/>
    <col min="12802" max="12802" width="4" style="572" customWidth="1"/>
    <col min="12803" max="12803" width="33.625" style="572" customWidth="1"/>
    <col min="12804" max="12827" width="4.5" style="572" customWidth="1"/>
    <col min="12828" max="12828" width="4.375" style="572" customWidth="1"/>
    <col min="12829" max="12852" width="4.5" style="572" customWidth="1"/>
    <col min="12853" max="13056" width="9" style="572"/>
    <col min="13057" max="13057" width="3.25" style="572" customWidth="1"/>
    <col min="13058" max="13058" width="4" style="572" customWidth="1"/>
    <col min="13059" max="13059" width="33.625" style="572" customWidth="1"/>
    <col min="13060" max="13083" width="4.5" style="572" customWidth="1"/>
    <col min="13084" max="13084" width="4.375" style="572" customWidth="1"/>
    <col min="13085" max="13108" width="4.5" style="572" customWidth="1"/>
    <col min="13109" max="13312" width="9" style="572"/>
    <col min="13313" max="13313" width="3.25" style="572" customWidth="1"/>
    <col min="13314" max="13314" width="4" style="572" customWidth="1"/>
    <col min="13315" max="13315" width="33.625" style="572" customWidth="1"/>
    <col min="13316" max="13339" width="4.5" style="572" customWidth="1"/>
    <col min="13340" max="13340" width="4.375" style="572" customWidth="1"/>
    <col min="13341" max="13364" width="4.5" style="572" customWidth="1"/>
    <col min="13365" max="13568" width="9" style="572"/>
    <col min="13569" max="13569" width="3.25" style="572" customWidth="1"/>
    <col min="13570" max="13570" width="4" style="572" customWidth="1"/>
    <col min="13571" max="13571" width="33.625" style="572" customWidth="1"/>
    <col min="13572" max="13595" width="4.5" style="572" customWidth="1"/>
    <col min="13596" max="13596" width="4.375" style="572" customWidth="1"/>
    <col min="13597" max="13620" width="4.5" style="572" customWidth="1"/>
    <col min="13621" max="13824" width="9" style="572"/>
    <col min="13825" max="13825" width="3.25" style="572" customWidth="1"/>
    <col min="13826" max="13826" width="4" style="572" customWidth="1"/>
    <col min="13827" max="13827" width="33.625" style="572" customWidth="1"/>
    <col min="13828" max="13851" width="4.5" style="572" customWidth="1"/>
    <col min="13852" max="13852" width="4.375" style="572" customWidth="1"/>
    <col min="13853" max="13876" width="4.5" style="572" customWidth="1"/>
    <col min="13877" max="14080" width="9" style="572"/>
    <col min="14081" max="14081" width="3.25" style="572" customWidth="1"/>
    <col min="14082" max="14082" width="4" style="572" customWidth="1"/>
    <col min="14083" max="14083" width="33.625" style="572" customWidth="1"/>
    <col min="14084" max="14107" width="4.5" style="572" customWidth="1"/>
    <col min="14108" max="14108" width="4.375" style="572" customWidth="1"/>
    <col min="14109" max="14132" width="4.5" style="572" customWidth="1"/>
    <col min="14133" max="14336" width="9" style="572"/>
    <col min="14337" max="14337" width="3.25" style="572" customWidth="1"/>
    <col min="14338" max="14338" width="4" style="572" customWidth="1"/>
    <col min="14339" max="14339" width="33.625" style="572" customWidth="1"/>
    <col min="14340" max="14363" width="4.5" style="572" customWidth="1"/>
    <col min="14364" max="14364" width="4.375" style="572" customWidth="1"/>
    <col min="14365" max="14388" width="4.5" style="572" customWidth="1"/>
    <col min="14389" max="14592" width="9" style="572"/>
    <col min="14593" max="14593" width="3.25" style="572" customWidth="1"/>
    <col min="14594" max="14594" width="4" style="572" customWidth="1"/>
    <col min="14595" max="14595" width="33.625" style="572" customWidth="1"/>
    <col min="14596" max="14619" width="4.5" style="572" customWidth="1"/>
    <col min="14620" max="14620" width="4.375" style="572" customWidth="1"/>
    <col min="14621" max="14644" width="4.5" style="572" customWidth="1"/>
    <col min="14645" max="14848" width="9" style="572"/>
    <col min="14849" max="14849" width="3.25" style="572" customWidth="1"/>
    <col min="14850" max="14850" width="4" style="572" customWidth="1"/>
    <col min="14851" max="14851" width="33.625" style="572" customWidth="1"/>
    <col min="14852" max="14875" width="4.5" style="572" customWidth="1"/>
    <col min="14876" max="14876" width="4.375" style="572" customWidth="1"/>
    <col min="14877" max="14900" width="4.5" style="572" customWidth="1"/>
    <col min="14901" max="15104" width="9" style="572"/>
    <col min="15105" max="15105" width="3.25" style="572" customWidth="1"/>
    <col min="15106" max="15106" width="4" style="572" customWidth="1"/>
    <col min="15107" max="15107" width="33.625" style="572" customWidth="1"/>
    <col min="15108" max="15131" width="4.5" style="572" customWidth="1"/>
    <col min="15132" max="15132" width="4.375" style="572" customWidth="1"/>
    <col min="15133" max="15156" width="4.5" style="572" customWidth="1"/>
    <col min="15157" max="15360" width="9" style="572"/>
    <col min="15361" max="15361" width="3.25" style="572" customWidth="1"/>
    <col min="15362" max="15362" width="4" style="572" customWidth="1"/>
    <col min="15363" max="15363" width="33.625" style="572" customWidth="1"/>
    <col min="15364" max="15387" width="4.5" style="572" customWidth="1"/>
    <col min="15388" max="15388" width="4.375" style="572" customWidth="1"/>
    <col min="15389" max="15412" width="4.5" style="572" customWidth="1"/>
    <col min="15413" max="15616" width="9" style="572"/>
    <col min="15617" max="15617" width="3.25" style="572" customWidth="1"/>
    <col min="15618" max="15618" width="4" style="572" customWidth="1"/>
    <col min="15619" max="15619" width="33.625" style="572" customWidth="1"/>
    <col min="15620" max="15643" width="4.5" style="572" customWidth="1"/>
    <col min="15644" max="15644" width="4.375" style="572" customWidth="1"/>
    <col min="15645" max="15668" width="4.5" style="572" customWidth="1"/>
    <col min="15669" max="15872" width="9" style="572"/>
    <col min="15873" max="15873" width="3.25" style="572" customWidth="1"/>
    <col min="15874" max="15874" width="4" style="572" customWidth="1"/>
    <col min="15875" max="15875" width="33.625" style="572" customWidth="1"/>
    <col min="15876" max="15899" width="4.5" style="572" customWidth="1"/>
    <col min="15900" max="15900" width="4.375" style="572" customWidth="1"/>
    <col min="15901" max="15924" width="4.5" style="572" customWidth="1"/>
    <col min="15925" max="16128" width="9" style="572"/>
    <col min="16129" max="16129" width="3.25" style="572" customWidth="1"/>
    <col min="16130" max="16130" width="4" style="572" customWidth="1"/>
    <col min="16131" max="16131" width="33.625" style="572" customWidth="1"/>
    <col min="16132" max="16155" width="4.5" style="572" customWidth="1"/>
    <col min="16156" max="16156" width="4.375" style="572" customWidth="1"/>
    <col min="16157" max="16180" width="4.5" style="572" customWidth="1"/>
    <col min="16181" max="16384" width="9" style="572"/>
  </cols>
  <sheetData>
    <row r="1" spans="1:63" ht="20.100000000000001" customHeight="1">
      <c r="B1" s="573" t="s">
        <v>1406</v>
      </c>
      <c r="C1" s="572" t="s">
        <v>1434</v>
      </c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4"/>
      <c r="AN1" s="574"/>
      <c r="AO1" s="574"/>
      <c r="AP1" s="574"/>
      <c r="AQ1" s="574"/>
      <c r="AR1" s="574"/>
      <c r="AS1" s="574"/>
      <c r="AT1" s="574"/>
      <c r="AU1" s="574"/>
      <c r="AV1" s="574"/>
      <c r="AW1" s="574"/>
      <c r="AX1" s="574"/>
      <c r="AY1" s="574"/>
      <c r="AZ1" s="574"/>
    </row>
    <row r="2" spans="1:63" ht="20.100000000000001" customHeight="1">
      <c r="A2" s="572">
        <v>1</v>
      </c>
      <c r="C2" s="574"/>
      <c r="D2" s="620"/>
      <c r="E2" s="620"/>
      <c r="I2" s="620"/>
      <c r="M2" s="619"/>
      <c r="N2" s="620"/>
      <c r="O2" s="619"/>
      <c r="P2" s="620"/>
      <c r="Q2" s="620"/>
      <c r="X2" s="574"/>
      <c r="Y2" s="574"/>
      <c r="AA2" s="574"/>
      <c r="AB2" s="574"/>
      <c r="AC2" s="574"/>
      <c r="AD2" s="574"/>
      <c r="AE2" s="574"/>
      <c r="AF2" s="574"/>
      <c r="AG2" s="574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19"/>
      <c r="BB2" s="619"/>
      <c r="BC2" s="619"/>
      <c r="BD2" s="619"/>
      <c r="BE2" s="619"/>
      <c r="BF2" s="619"/>
      <c r="BG2" s="619"/>
      <c r="BH2" s="619"/>
      <c r="BI2" s="619"/>
      <c r="BJ2" s="619"/>
      <c r="BK2" s="619"/>
    </row>
    <row r="3" spans="1:63" ht="20.100000000000001" customHeight="1">
      <c r="A3" s="572">
        <v>2</v>
      </c>
      <c r="C3" s="574"/>
      <c r="D3" s="620"/>
      <c r="E3" s="620"/>
      <c r="F3" s="574"/>
      <c r="G3" s="574"/>
      <c r="H3" s="574"/>
      <c r="I3" s="574"/>
      <c r="M3" s="574"/>
      <c r="N3" s="574"/>
      <c r="O3" s="574"/>
      <c r="P3" s="574"/>
      <c r="Q3" s="574"/>
      <c r="R3" s="574"/>
      <c r="S3" s="574"/>
      <c r="T3" s="574"/>
      <c r="X3" s="574"/>
      <c r="Y3" s="574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19"/>
      <c r="BB3" s="619"/>
      <c r="BC3" s="619"/>
      <c r="BD3" s="619"/>
      <c r="BE3" s="619"/>
      <c r="BF3" s="619"/>
      <c r="BG3" s="619"/>
      <c r="BH3" s="619"/>
      <c r="BI3" s="619"/>
      <c r="BJ3" s="619"/>
      <c r="BK3" s="619"/>
    </row>
    <row r="4" spans="1:63" ht="20.100000000000001" customHeight="1">
      <c r="A4" s="572">
        <v>3</v>
      </c>
      <c r="C4" s="620" t="s">
        <v>1145</v>
      </c>
      <c r="D4" s="620" t="s">
        <v>1146</v>
      </c>
      <c r="E4" s="620" t="s">
        <v>1147</v>
      </c>
      <c r="F4" s="620" t="s">
        <v>1146</v>
      </c>
      <c r="G4" s="620" t="s">
        <v>1147</v>
      </c>
      <c r="H4" s="620" t="s">
        <v>1146</v>
      </c>
      <c r="I4" s="620" t="s">
        <v>1147</v>
      </c>
      <c r="J4" s="620" t="s">
        <v>1146</v>
      </c>
      <c r="K4" s="620" t="s">
        <v>1147</v>
      </c>
      <c r="L4" s="620" t="s">
        <v>1146</v>
      </c>
      <c r="M4" s="620" t="s">
        <v>1147</v>
      </c>
      <c r="N4" s="620" t="s">
        <v>1146</v>
      </c>
      <c r="O4" s="620" t="s">
        <v>1147</v>
      </c>
      <c r="P4" s="620" t="s">
        <v>1146</v>
      </c>
      <c r="Q4" s="620" t="s">
        <v>1147</v>
      </c>
      <c r="R4" s="620" t="s">
        <v>1146</v>
      </c>
      <c r="S4" s="620" t="s">
        <v>1147</v>
      </c>
      <c r="T4" s="620" t="s">
        <v>1146</v>
      </c>
      <c r="U4" s="620" t="s">
        <v>1147</v>
      </c>
      <c r="V4" s="620" t="s">
        <v>1146</v>
      </c>
      <c r="W4" s="620" t="s">
        <v>1147</v>
      </c>
      <c r="X4" s="620" t="s">
        <v>1146</v>
      </c>
      <c r="Y4" s="620" t="s">
        <v>1147</v>
      </c>
      <c r="Z4" s="620" t="s">
        <v>1146</v>
      </c>
      <c r="AA4" s="620" t="s">
        <v>1147</v>
      </c>
      <c r="AB4" s="620" t="s">
        <v>1146</v>
      </c>
      <c r="AC4" s="620" t="s">
        <v>1147</v>
      </c>
      <c r="AD4" s="620" t="s">
        <v>1010</v>
      </c>
      <c r="AE4" s="620"/>
      <c r="AF4" s="620"/>
      <c r="AG4" s="620"/>
      <c r="AH4" s="620"/>
      <c r="AI4" s="620"/>
      <c r="AJ4" s="620"/>
      <c r="AK4" s="620"/>
      <c r="AL4" s="620"/>
      <c r="AM4" s="620"/>
      <c r="AN4" s="620"/>
      <c r="AO4" s="620"/>
      <c r="AP4" s="620"/>
      <c r="AQ4" s="620"/>
      <c r="AR4" s="620"/>
      <c r="AS4" s="620"/>
      <c r="AT4" s="620"/>
      <c r="AU4" s="620"/>
      <c r="AV4" s="620"/>
      <c r="AW4" s="620"/>
      <c r="AX4" s="620"/>
      <c r="AY4" s="620"/>
      <c r="AZ4" s="620"/>
      <c r="BA4" s="619"/>
      <c r="BB4" s="619"/>
      <c r="BC4" s="619"/>
      <c r="BD4" s="619"/>
      <c r="BE4" s="619"/>
      <c r="BF4" s="619"/>
      <c r="BG4" s="619"/>
      <c r="BH4" s="619"/>
      <c r="BI4" s="619"/>
      <c r="BJ4" s="619"/>
      <c r="BK4" s="619"/>
    </row>
    <row r="5" spans="1:63" s="574" customFormat="1" ht="20.100000000000001" customHeight="1">
      <c r="A5" s="572">
        <v>4</v>
      </c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>
        <f>SUM(D5:AC5)</f>
        <v>0</v>
      </c>
      <c r="AX5" s="620"/>
      <c r="AY5" s="620"/>
      <c r="AZ5" s="620"/>
      <c r="BA5" s="620"/>
      <c r="BB5" s="620"/>
      <c r="BC5" s="620"/>
      <c r="BD5" s="620"/>
      <c r="BE5" s="620"/>
      <c r="BF5" s="620"/>
      <c r="BG5" s="620"/>
      <c r="BH5" s="620"/>
      <c r="BI5" s="620"/>
      <c r="BJ5" s="620"/>
      <c r="BK5" s="620"/>
    </row>
    <row r="6" spans="1:63" s="574" customFormat="1" ht="20.100000000000001" customHeight="1">
      <c r="A6" s="572">
        <v>5</v>
      </c>
      <c r="B6" s="574" t="s">
        <v>1193</v>
      </c>
      <c r="C6" s="574" t="s">
        <v>1194</v>
      </c>
      <c r="D6" s="575">
        <v>3.3</v>
      </c>
      <c r="E6" s="575"/>
      <c r="F6" s="575">
        <v>3.8</v>
      </c>
      <c r="G6" s="575"/>
      <c r="H6" s="575">
        <v>3.3</v>
      </c>
      <c r="I6" s="575"/>
      <c r="J6" s="575">
        <v>0.8</v>
      </c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>
        <f t="shared" ref="AD6:AD31" si="0">SUM(D6:AC6)</f>
        <v>11.2</v>
      </c>
    </row>
    <row r="7" spans="1:63" s="574" customFormat="1" ht="20.100000000000001" customHeight="1">
      <c r="A7" s="572">
        <v>6</v>
      </c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>
        <f t="shared" si="0"/>
        <v>0</v>
      </c>
    </row>
    <row r="8" spans="1:63" s="574" customFormat="1" ht="20.100000000000001" customHeight="1">
      <c r="A8" s="572">
        <v>7</v>
      </c>
      <c r="C8" s="574" t="s">
        <v>1195</v>
      </c>
      <c r="D8" s="575"/>
      <c r="E8" s="575">
        <v>1</v>
      </c>
      <c r="F8" s="575"/>
      <c r="G8" s="575">
        <v>1</v>
      </c>
      <c r="H8" s="575"/>
      <c r="I8" s="575">
        <v>1</v>
      </c>
      <c r="J8" s="575"/>
      <c r="K8" s="575">
        <v>1</v>
      </c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>
        <f t="shared" si="0"/>
        <v>4</v>
      </c>
      <c r="AF8" s="574">
        <v>27.8</v>
      </c>
      <c r="AH8" s="574">
        <v>39.4</v>
      </c>
    </row>
    <row r="9" spans="1:63" s="574" customFormat="1" ht="20.100000000000001" customHeight="1">
      <c r="A9" s="572">
        <v>8</v>
      </c>
      <c r="D9" s="575"/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5"/>
      <c r="U9" s="575"/>
      <c r="V9" s="575"/>
      <c r="W9" s="575"/>
      <c r="X9" s="575"/>
      <c r="Y9" s="575"/>
      <c r="Z9" s="575"/>
      <c r="AA9" s="575"/>
      <c r="AB9" s="575"/>
      <c r="AC9" s="575"/>
      <c r="AD9" s="575">
        <f t="shared" si="0"/>
        <v>0</v>
      </c>
    </row>
    <row r="10" spans="1:63" s="574" customFormat="1" ht="20.100000000000001" customHeight="1">
      <c r="A10" s="572">
        <v>9</v>
      </c>
      <c r="B10" s="574" t="s">
        <v>1120</v>
      </c>
      <c r="C10" s="574" t="s">
        <v>1435</v>
      </c>
      <c r="D10" s="575">
        <v>6.1</v>
      </c>
      <c r="E10" s="575"/>
      <c r="F10" s="575">
        <v>0.5</v>
      </c>
      <c r="G10" s="575">
        <v>2.2000000000000002</v>
      </c>
      <c r="H10" s="575"/>
      <c r="I10" s="575">
        <v>7.5</v>
      </c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>
        <f t="shared" si="0"/>
        <v>16.3</v>
      </c>
    </row>
    <row r="11" spans="1:63" s="574" customFormat="1" ht="20.100000000000001" customHeight="1">
      <c r="A11" s="572">
        <v>10</v>
      </c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>
        <f t="shared" si="0"/>
        <v>0</v>
      </c>
    </row>
    <row r="12" spans="1:63" s="574" customFormat="1" ht="20.100000000000001" customHeight="1">
      <c r="A12" s="572">
        <v>11</v>
      </c>
      <c r="C12" s="574" t="s">
        <v>1196</v>
      </c>
      <c r="D12" s="575"/>
      <c r="E12" s="575"/>
      <c r="F12" s="575"/>
      <c r="G12" s="575">
        <v>1</v>
      </c>
      <c r="H12" s="575"/>
      <c r="I12" s="575">
        <v>1</v>
      </c>
      <c r="J12" s="575"/>
      <c r="K12" s="575">
        <v>1</v>
      </c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>
        <f t="shared" si="0"/>
        <v>3</v>
      </c>
    </row>
    <row r="13" spans="1:63" s="574" customFormat="1" ht="20.100000000000001" customHeight="1">
      <c r="A13" s="572">
        <v>12</v>
      </c>
      <c r="C13" s="574" t="s">
        <v>1197</v>
      </c>
      <c r="D13" s="575"/>
      <c r="E13" s="575">
        <v>1</v>
      </c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>
        <f t="shared" si="0"/>
        <v>1</v>
      </c>
    </row>
    <row r="14" spans="1:63" s="574" customFormat="1" ht="20.100000000000001" customHeight="1">
      <c r="A14" s="572">
        <v>13</v>
      </c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>
        <f t="shared" si="0"/>
        <v>0</v>
      </c>
    </row>
    <row r="15" spans="1:63" s="574" customFormat="1" ht="20.100000000000001" customHeight="1">
      <c r="A15" s="572">
        <v>14</v>
      </c>
      <c r="C15" s="574" t="s">
        <v>1198</v>
      </c>
      <c r="E15" s="576">
        <v>1</v>
      </c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5"/>
      <c r="W15" s="575"/>
      <c r="X15" s="575"/>
      <c r="Y15" s="575"/>
      <c r="Z15" s="575"/>
      <c r="AA15" s="575"/>
      <c r="AB15" s="575"/>
      <c r="AC15" s="575"/>
      <c r="AD15" s="575">
        <f t="shared" si="0"/>
        <v>1</v>
      </c>
    </row>
    <row r="16" spans="1:63" s="574" customFormat="1" ht="20.100000000000001" customHeight="1">
      <c r="A16" s="572">
        <v>15</v>
      </c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>
        <f t="shared" si="0"/>
        <v>0</v>
      </c>
    </row>
    <row r="17" spans="1:52" s="574" customFormat="1" ht="20.100000000000001" customHeight="1">
      <c r="A17" s="572">
        <v>18</v>
      </c>
      <c r="C17" s="574" t="s">
        <v>1199</v>
      </c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A17" s="575"/>
      <c r="AB17" s="575"/>
      <c r="AC17" s="575"/>
      <c r="AD17" s="575">
        <f t="shared" si="0"/>
        <v>0</v>
      </c>
    </row>
    <row r="18" spans="1:52" s="574" customFormat="1" ht="20.100000000000001" customHeight="1">
      <c r="A18" s="572">
        <v>17</v>
      </c>
      <c r="B18" s="574" t="s">
        <v>1120</v>
      </c>
      <c r="C18" s="574" t="s">
        <v>1200</v>
      </c>
      <c r="D18" s="576">
        <v>5</v>
      </c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>
        <f t="shared" si="0"/>
        <v>5</v>
      </c>
    </row>
    <row r="19" spans="1:52" s="574" customFormat="1" ht="20.100000000000001" customHeight="1">
      <c r="A19" s="572">
        <v>18</v>
      </c>
      <c r="D19" s="576"/>
      <c r="E19" s="576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>
        <f t="shared" si="0"/>
        <v>0</v>
      </c>
    </row>
    <row r="20" spans="1:52" s="574" customFormat="1" ht="20.100000000000001" customHeight="1">
      <c r="A20" s="572">
        <v>19</v>
      </c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5">
        <f t="shared" si="0"/>
        <v>0</v>
      </c>
    </row>
    <row r="21" spans="1:52" s="574" customFormat="1" ht="20.100000000000001" customHeight="1">
      <c r="A21" s="572">
        <v>20</v>
      </c>
      <c r="C21" s="574" t="s">
        <v>1201</v>
      </c>
      <c r="D21" s="575" t="s">
        <v>1202</v>
      </c>
      <c r="E21" s="575"/>
      <c r="F21" s="575" t="s">
        <v>1203</v>
      </c>
      <c r="G21" s="575"/>
      <c r="H21" s="575" t="s">
        <v>1204</v>
      </c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5"/>
      <c r="X21" s="575"/>
      <c r="Y21" s="575"/>
      <c r="Z21" s="575"/>
      <c r="AA21" s="575"/>
      <c r="AB21" s="575"/>
      <c r="AC21" s="575"/>
      <c r="AD21" s="575">
        <f t="shared" si="0"/>
        <v>0</v>
      </c>
    </row>
    <row r="22" spans="1:52" s="574" customFormat="1" ht="20.100000000000001" customHeight="1">
      <c r="A22" s="572">
        <v>21</v>
      </c>
      <c r="D22" s="575" t="s">
        <v>1205</v>
      </c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7"/>
      <c r="V22" s="575"/>
      <c r="W22" s="575"/>
      <c r="X22" s="577"/>
      <c r="Y22" s="577"/>
      <c r="Z22" s="577"/>
      <c r="AA22" s="577"/>
      <c r="AB22" s="577"/>
      <c r="AC22" s="577"/>
      <c r="AD22" s="575">
        <f t="shared" si="0"/>
        <v>0</v>
      </c>
      <c r="AE22" s="578"/>
      <c r="AF22" s="578"/>
      <c r="AG22" s="578"/>
    </row>
    <row r="23" spans="1:52" s="574" customFormat="1" ht="20.100000000000001" customHeight="1">
      <c r="A23" s="572">
        <v>22</v>
      </c>
      <c r="B23" s="574" t="s">
        <v>1193</v>
      </c>
      <c r="C23" s="574" t="s">
        <v>1194</v>
      </c>
      <c r="D23" s="575">
        <f>AD6</f>
        <v>11.2</v>
      </c>
      <c r="E23" s="582" t="s">
        <v>1436</v>
      </c>
      <c r="F23" s="583">
        <v>2.7E-2</v>
      </c>
      <c r="G23" s="575"/>
      <c r="H23" s="584">
        <f>D23*F23</f>
        <v>0.3024</v>
      </c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7"/>
      <c r="V23" s="575"/>
      <c r="W23" s="575"/>
      <c r="X23" s="577"/>
      <c r="Y23" s="577"/>
      <c r="Z23" s="577"/>
      <c r="AA23" s="577"/>
      <c r="AB23" s="577"/>
      <c r="AC23" s="577"/>
      <c r="AD23" s="575"/>
      <c r="AE23" s="578"/>
      <c r="AF23" s="578"/>
      <c r="AG23" s="578"/>
    </row>
    <row r="24" spans="1:52" s="574" customFormat="1" ht="20.100000000000001" customHeight="1">
      <c r="A24" s="572">
        <v>23</v>
      </c>
      <c r="B24" s="574" t="s">
        <v>1120</v>
      </c>
      <c r="C24" s="574" t="s">
        <v>1435</v>
      </c>
      <c r="D24" s="575">
        <f>AD10</f>
        <v>16.3</v>
      </c>
      <c r="E24" s="582" t="s">
        <v>1436</v>
      </c>
      <c r="F24" s="583">
        <v>8.5999999999999993E-2</v>
      </c>
      <c r="G24" s="575"/>
      <c r="H24" s="584">
        <f t="shared" ref="H24:H30" si="1">D24*F24</f>
        <v>1.4017999999999999</v>
      </c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7"/>
      <c r="V24" s="575"/>
      <c r="W24" s="575"/>
      <c r="X24" s="577"/>
      <c r="Y24" s="577"/>
      <c r="Z24" s="577"/>
      <c r="AA24" s="577"/>
      <c r="AB24" s="577"/>
      <c r="AC24" s="577"/>
      <c r="AD24" s="575"/>
      <c r="AE24" s="578"/>
      <c r="AF24" s="578"/>
      <c r="AG24" s="578"/>
    </row>
    <row r="25" spans="1:52" s="574" customFormat="1" ht="20.100000000000001" customHeight="1">
      <c r="A25" s="572">
        <v>24</v>
      </c>
      <c r="B25" s="574" t="s">
        <v>1120</v>
      </c>
      <c r="C25" s="574" t="s">
        <v>1200</v>
      </c>
      <c r="D25" s="575">
        <f>AD19</f>
        <v>0</v>
      </c>
      <c r="E25" s="582" t="s">
        <v>1436</v>
      </c>
      <c r="F25" s="583">
        <v>7.3999999999999996E-2</v>
      </c>
      <c r="G25" s="575"/>
      <c r="H25" s="584">
        <f>D25*F25</f>
        <v>0</v>
      </c>
      <c r="I25" s="575"/>
      <c r="J25" s="575"/>
      <c r="K25" s="575"/>
      <c r="L25" s="575"/>
      <c r="M25" s="575"/>
      <c r="N25" s="575"/>
      <c r="O25" s="575"/>
      <c r="P25" s="575"/>
      <c r="Q25" s="575"/>
      <c r="R25" s="577"/>
      <c r="S25" s="577"/>
      <c r="T25" s="577"/>
      <c r="U25" s="575"/>
      <c r="V25" s="575"/>
      <c r="W25" s="575"/>
      <c r="X25" s="575"/>
      <c r="Y25" s="575"/>
      <c r="Z25" s="575"/>
      <c r="AA25" s="575"/>
      <c r="AB25" s="575"/>
      <c r="AC25" s="575"/>
      <c r="AD25" s="575"/>
    </row>
    <row r="26" spans="1:52" s="574" customFormat="1" ht="20.100000000000001" customHeight="1">
      <c r="A26" s="572">
        <v>25</v>
      </c>
      <c r="C26" s="580"/>
      <c r="D26" s="575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5"/>
    </row>
    <row r="27" spans="1:52" s="574" customFormat="1" ht="20.100000000000001" customHeight="1">
      <c r="A27" s="572">
        <v>26</v>
      </c>
      <c r="C27" s="574" t="s">
        <v>1195</v>
      </c>
      <c r="D27" s="575">
        <f>AD8</f>
        <v>4</v>
      </c>
      <c r="E27" s="582" t="s">
        <v>1436</v>
      </c>
      <c r="F27" s="583">
        <v>2.5999999999999999E-2</v>
      </c>
      <c r="G27" s="575"/>
      <c r="H27" s="584">
        <f>D27*F27</f>
        <v>0.104</v>
      </c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5"/>
      <c r="W27" s="575"/>
      <c r="X27" s="575"/>
      <c r="Y27" s="575"/>
      <c r="Z27" s="575"/>
      <c r="AA27" s="575"/>
      <c r="AB27" s="575"/>
      <c r="AC27" s="575"/>
      <c r="AD27" s="575"/>
    </row>
    <row r="28" spans="1:52" s="574" customFormat="1" ht="20.100000000000001" customHeight="1">
      <c r="A28" s="572">
        <v>27</v>
      </c>
      <c r="C28" s="574" t="s">
        <v>1206</v>
      </c>
      <c r="D28" s="575">
        <f>AD12</f>
        <v>3</v>
      </c>
      <c r="E28" s="582" t="s">
        <v>1436</v>
      </c>
      <c r="F28" s="575">
        <v>2</v>
      </c>
      <c r="G28" s="575"/>
      <c r="H28" s="584">
        <f t="shared" si="1"/>
        <v>6</v>
      </c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/>
    </row>
    <row r="29" spans="1:52" s="574" customFormat="1" ht="20.100000000000001" customHeight="1">
      <c r="A29" s="572">
        <v>28</v>
      </c>
      <c r="C29" s="574" t="s">
        <v>1207</v>
      </c>
      <c r="D29" s="575">
        <f>AD13</f>
        <v>1</v>
      </c>
      <c r="E29" s="582" t="s">
        <v>1436</v>
      </c>
      <c r="F29" s="575">
        <v>1.2</v>
      </c>
      <c r="G29" s="575"/>
      <c r="H29" s="584">
        <f t="shared" si="1"/>
        <v>1.2</v>
      </c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/>
    </row>
    <row r="30" spans="1:52" s="574" customFormat="1" ht="20.100000000000001" customHeight="1">
      <c r="A30" s="572">
        <v>29</v>
      </c>
      <c r="C30" s="574" t="s">
        <v>1198</v>
      </c>
      <c r="D30" s="575">
        <f>AD15</f>
        <v>1</v>
      </c>
      <c r="E30" s="582" t="s">
        <v>1436</v>
      </c>
      <c r="F30" s="583">
        <v>0.28999999999999998</v>
      </c>
      <c r="G30" s="575"/>
      <c r="H30" s="584">
        <f t="shared" si="1"/>
        <v>0.28999999999999998</v>
      </c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5"/>
      <c r="Z30" s="575"/>
      <c r="AA30" s="575"/>
      <c r="AB30" s="575"/>
      <c r="AC30" s="575"/>
      <c r="AD30" s="575">
        <f t="shared" si="0"/>
        <v>1.58</v>
      </c>
    </row>
    <row r="31" spans="1:52" s="574" customFormat="1" ht="20.100000000000001" customHeight="1">
      <c r="A31" s="572">
        <v>30</v>
      </c>
      <c r="D31" s="575"/>
      <c r="E31" s="575"/>
      <c r="F31" s="575"/>
      <c r="G31" s="575" t="s">
        <v>1010</v>
      </c>
      <c r="H31" s="583">
        <f>SUM(H23:H30)</f>
        <v>9.2981999999999996</v>
      </c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5"/>
      <c r="W31" s="575"/>
      <c r="X31" s="575"/>
      <c r="Y31" s="575"/>
      <c r="Z31" s="575"/>
      <c r="AA31" s="575"/>
      <c r="AB31" s="575"/>
      <c r="AC31" s="575"/>
      <c r="AD31" s="575">
        <f t="shared" si="0"/>
        <v>9.2981999999999996</v>
      </c>
    </row>
    <row r="32" spans="1:52" ht="20.100000000000001" customHeight="1">
      <c r="B32" s="573"/>
      <c r="D32" s="574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  <c r="AA32" s="574"/>
      <c r="AB32" s="574"/>
      <c r="AC32" s="574"/>
      <c r="AD32" s="574"/>
      <c r="AE32" s="574"/>
      <c r="AF32" s="574"/>
      <c r="AG32" s="574"/>
      <c r="AH32" s="574"/>
      <c r="AI32" s="57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74"/>
      <c r="AX32" s="574"/>
      <c r="AY32" s="574"/>
      <c r="AZ32" s="574"/>
    </row>
    <row r="33" spans="1:52" ht="20.100000000000001" customHeight="1">
      <c r="A33" s="572">
        <v>1</v>
      </c>
      <c r="C33" s="574"/>
      <c r="D33" s="620"/>
      <c r="E33" s="620"/>
      <c r="I33" s="620"/>
      <c r="M33" s="619"/>
      <c r="N33" s="620"/>
      <c r="O33" s="619"/>
      <c r="P33" s="620"/>
      <c r="Q33" s="620"/>
      <c r="X33" s="574"/>
      <c r="Y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74"/>
      <c r="AX33" s="574"/>
      <c r="AY33" s="574"/>
      <c r="AZ33" s="574"/>
    </row>
    <row r="34" spans="1:52" ht="20.100000000000001" customHeight="1">
      <c r="A34" s="572">
        <v>2</v>
      </c>
      <c r="C34" s="574"/>
      <c r="D34" s="620"/>
      <c r="E34" s="620"/>
      <c r="F34" s="574"/>
      <c r="G34" s="574"/>
      <c r="H34" s="574"/>
      <c r="I34" s="574"/>
      <c r="M34" s="574"/>
      <c r="N34" s="574"/>
      <c r="O34" s="574"/>
      <c r="P34" s="574"/>
      <c r="Q34" s="574"/>
      <c r="R34" s="574"/>
      <c r="S34" s="574"/>
      <c r="T34" s="574"/>
      <c r="X34" s="574"/>
      <c r="Y34" s="574"/>
      <c r="AA34" s="620"/>
      <c r="AB34" s="620"/>
      <c r="AC34" s="620"/>
      <c r="AD34" s="620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  <c r="AV34" s="574"/>
      <c r="AW34" s="574"/>
      <c r="AX34" s="574"/>
      <c r="AY34" s="574"/>
      <c r="AZ34" s="574"/>
    </row>
    <row r="35" spans="1:52" ht="20.100000000000001" customHeight="1">
      <c r="A35" s="572">
        <v>3</v>
      </c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M35" s="620"/>
      <c r="N35" s="620"/>
      <c r="O35" s="620"/>
      <c r="P35" s="620"/>
      <c r="Q35" s="620"/>
      <c r="R35" s="620"/>
      <c r="S35" s="620"/>
      <c r="T35" s="620"/>
      <c r="U35" s="620"/>
      <c r="V35" s="620"/>
      <c r="W35" s="620"/>
      <c r="X35" s="620"/>
      <c r="Y35" s="620"/>
      <c r="Z35" s="620"/>
      <c r="AA35" s="620"/>
      <c r="AB35" s="620"/>
      <c r="AC35" s="620"/>
      <c r="AD35" s="620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74"/>
      <c r="AY35" s="574"/>
      <c r="AZ35" s="574"/>
    </row>
    <row r="36" spans="1:52" ht="20.100000000000001" customHeight="1">
      <c r="A36" s="572">
        <v>4</v>
      </c>
      <c r="B36" s="574"/>
      <c r="C36" s="574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/>
      <c r="AE36" s="574"/>
      <c r="AF36" s="574"/>
      <c r="AG36" s="574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4"/>
      <c r="AV36" s="574"/>
      <c r="AW36" s="574"/>
      <c r="AX36" s="574"/>
      <c r="AY36" s="574"/>
      <c r="AZ36" s="574"/>
    </row>
    <row r="37" spans="1:52" ht="20.100000000000001" customHeight="1">
      <c r="A37" s="572">
        <v>5</v>
      </c>
      <c r="B37" s="574"/>
      <c r="C37" s="574"/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575"/>
      <c r="S37" s="575"/>
      <c r="T37" s="575"/>
      <c r="U37" s="575"/>
      <c r="V37" s="575"/>
      <c r="W37" s="575"/>
      <c r="X37" s="575"/>
      <c r="Y37" s="575"/>
      <c r="Z37" s="575"/>
      <c r="AA37" s="575"/>
      <c r="AB37" s="575"/>
      <c r="AC37" s="575"/>
      <c r="AD37" s="575"/>
      <c r="AE37" s="574"/>
      <c r="AF37" s="574"/>
      <c r="AG37" s="574"/>
      <c r="AH37" s="574"/>
      <c r="AI37" s="574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4"/>
      <c r="AU37" s="574"/>
      <c r="AV37" s="574"/>
      <c r="AW37" s="574"/>
      <c r="AX37" s="574"/>
      <c r="AY37" s="574"/>
      <c r="AZ37" s="574"/>
    </row>
    <row r="38" spans="1:52" ht="20.100000000000001" customHeight="1">
      <c r="A38" s="572">
        <v>6</v>
      </c>
      <c r="B38" s="574"/>
      <c r="C38" s="574"/>
      <c r="D38" s="575"/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75"/>
      <c r="Y38" s="575"/>
      <c r="Z38" s="575"/>
      <c r="AA38" s="575"/>
      <c r="AB38" s="575"/>
      <c r="AC38" s="575"/>
      <c r="AD38" s="575"/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4"/>
      <c r="AW38" s="574"/>
      <c r="AX38" s="574"/>
      <c r="AY38" s="574"/>
      <c r="AZ38" s="574"/>
    </row>
    <row r="39" spans="1:52" ht="20.100000000000001" customHeight="1">
      <c r="A39" s="572">
        <v>7</v>
      </c>
      <c r="B39" s="574"/>
      <c r="C39" s="574"/>
      <c r="D39" s="575"/>
      <c r="E39" s="575"/>
      <c r="F39" s="575"/>
      <c r="G39" s="575"/>
      <c r="H39" s="575"/>
      <c r="I39" s="575"/>
      <c r="J39" s="575"/>
      <c r="K39" s="575"/>
      <c r="L39" s="575"/>
      <c r="M39" s="575"/>
      <c r="N39" s="575"/>
      <c r="O39" s="575"/>
      <c r="P39" s="575"/>
      <c r="Q39" s="575"/>
      <c r="R39" s="575"/>
      <c r="S39" s="575"/>
      <c r="T39" s="575"/>
      <c r="U39" s="575"/>
      <c r="V39" s="575"/>
      <c r="W39" s="575"/>
      <c r="X39" s="575"/>
      <c r="Y39" s="575"/>
      <c r="Z39" s="575"/>
      <c r="AA39" s="575"/>
      <c r="AB39" s="575"/>
      <c r="AC39" s="575"/>
      <c r="AD39" s="575"/>
      <c r="AE39" s="574"/>
      <c r="AF39" s="574"/>
      <c r="AG39" s="574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4"/>
      <c r="AV39" s="574"/>
      <c r="AW39" s="574"/>
      <c r="AX39" s="574"/>
      <c r="AY39" s="574"/>
      <c r="AZ39" s="574"/>
    </row>
    <row r="40" spans="1:52" ht="20.100000000000001" customHeight="1">
      <c r="A40" s="572">
        <v>8</v>
      </c>
      <c r="B40" s="574"/>
      <c r="C40" s="574"/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5"/>
      <c r="Q40" s="575"/>
      <c r="R40" s="575"/>
      <c r="S40" s="575"/>
      <c r="T40" s="575"/>
      <c r="U40" s="575"/>
      <c r="V40" s="575"/>
      <c r="W40" s="575"/>
      <c r="X40" s="575"/>
      <c r="Y40" s="575"/>
      <c r="Z40" s="575"/>
      <c r="AA40" s="575"/>
      <c r="AB40" s="575"/>
      <c r="AC40" s="575"/>
      <c r="AD40" s="575"/>
      <c r="AE40" s="574"/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4"/>
      <c r="AX40" s="574"/>
      <c r="AY40" s="574"/>
      <c r="AZ40" s="574"/>
    </row>
    <row r="41" spans="1:52" ht="20.100000000000001" customHeight="1">
      <c r="A41" s="572">
        <v>9</v>
      </c>
      <c r="B41" s="574"/>
      <c r="C41" s="574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4"/>
      <c r="AF41" s="574"/>
      <c r="AG41" s="574"/>
      <c r="AH41" s="574"/>
      <c r="AI41" s="574"/>
      <c r="AJ41" s="574"/>
      <c r="AK41" s="574"/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</row>
    <row r="42" spans="1:52" ht="20.100000000000001" customHeight="1">
      <c r="A42" s="572">
        <v>10</v>
      </c>
      <c r="B42" s="574"/>
      <c r="C42" s="574"/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75"/>
      <c r="Q42" s="575"/>
      <c r="R42" s="575"/>
      <c r="S42" s="575"/>
      <c r="T42" s="575"/>
      <c r="U42" s="575"/>
      <c r="V42" s="575"/>
      <c r="W42" s="575"/>
      <c r="X42" s="575"/>
      <c r="Y42" s="575"/>
      <c r="Z42" s="575"/>
      <c r="AA42" s="575"/>
      <c r="AB42" s="575"/>
      <c r="AC42" s="575"/>
      <c r="AD42" s="575"/>
      <c r="AE42" s="574"/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4"/>
      <c r="AV42" s="574"/>
      <c r="AW42" s="574"/>
      <c r="AX42" s="574"/>
      <c r="AY42" s="574"/>
      <c r="AZ42" s="574"/>
    </row>
    <row r="43" spans="1:52" ht="20.100000000000001" customHeight="1">
      <c r="A43" s="572">
        <v>11</v>
      </c>
      <c r="B43" s="574"/>
      <c r="C43" s="574"/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  <c r="S43" s="575"/>
      <c r="T43" s="575"/>
      <c r="U43" s="575"/>
      <c r="V43" s="575"/>
      <c r="W43" s="575"/>
      <c r="X43" s="575"/>
      <c r="Y43" s="575"/>
      <c r="Z43" s="575"/>
      <c r="AA43" s="575"/>
      <c r="AB43" s="575"/>
      <c r="AC43" s="575"/>
      <c r="AD43" s="575"/>
      <c r="AE43" s="574"/>
      <c r="AF43" s="574"/>
      <c r="AG43" s="574"/>
      <c r="AH43" s="574"/>
      <c r="AI43" s="574"/>
      <c r="AJ43" s="574"/>
      <c r="AK43" s="574"/>
      <c r="AL43" s="574"/>
      <c r="AM43" s="574"/>
      <c r="AN43" s="574"/>
      <c r="AO43" s="574"/>
      <c r="AP43" s="574"/>
      <c r="AQ43" s="574"/>
      <c r="AR43" s="574"/>
      <c r="AS43" s="574"/>
      <c r="AT43" s="574"/>
      <c r="AU43" s="574"/>
      <c r="AV43" s="574"/>
      <c r="AW43" s="574"/>
      <c r="AX43" s="574"/>
      <c r="AY43" s="574"/>
      <c r="AZ43" s="574"/>
    </row>
    <row r="44" spans="1:52" ht="20.100000000000001" customHeight="1">
      <c r="A44" s="572">
        <v>12</v>
      </c>
      <c r="B44" s="574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  <c r="AB44" s="575"/>
      <c r="AC44" s="575"/>
      <c r="AD44" s="575"/>
      <c r="AE44" s="574"/>
      <c r="AF44" s="574"/>
      <c r="AG44" s="574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4"/>
      <c r="AW44" s="574"/>
      <c r="AX44" s="574"/>
      <c r="AY44" s="574"/>
      <c r="AZ44" s="574"/>
    </row>
    <row r="45" spans="1:52" ht="20.100000000000001" customHeight="1">
      <c r="A45" s="572">
        <v>13</v>
      </c>
      <c r="B45" s="574"/>
      <c r="C45" s="574"/>
      <c r="D45" s="574"/>
      <c r="E45" s="574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5"/>
      <c r="AC45" s="575"/>
      <c r="AD45" s="575"/>
      <c r="AE45" s="574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4"/>
      <c r="AS45" s="574"/>
      <c r="AT45" s="574"/>
      <c r="AU45" s="574"/>
      <c r="AV45" s="574"/>
      <c r="AW45" s="574"/>
      <c r="AX45" s="574"/>
      <c r="AY45" s="574"/>
      <c r="AZ45" s="574"/>
    </row>
    <row r="46" spans="1:52" ht="20.100000000000001" customHeight="1">
      <c r="A46" s="572">
        <v>14</v>
      </c>
      <c r="B46" s="574"/>
      <c r="C46" s="574"/>
      <c r="D46" s="574"/>
      <c r="E46" s="574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>
        <f t="shared" ref="AD46:AD62" si="2">SUM(D46:AC46)</f>
        <v>0</v>
      </c>
      <c r="AE46" s="574"/>
      <c r="AF46" s="574"/>
      <c r="AG46" s="574"/>
      <c r="AH46" s="574"/>
      <c r="AI46" s="574"/>
      <c r="AJ46" s="574"/>
      <c r="AK46" s="574"/>
      <c r="AL46" s="574"/>
      <c r="AM46" s="574"/>
      <c r="AN46" s="574"/>
      <c r="AO46" s="574"/>
      <c r="AP46" s="574"/>
      <c r="AQ46" s="574"/>
      <c r="AR46" s="574"/>
      <c r="AS46" s="574"/>
      <c r="AT46" s="574"/>
      <c r="AU46" s="574"/>
      <c r="AV46" s="574"/>
      <c r="AW46" s="574"/>
      <c r="AX46" s="574"/>
      <c r="AY46" s="574"/>
      <c r="AZ46" s="574"/>
    </row>
    <row r="47" spans="1:52" ht="20.100000000000001" customHeight="1">
      <c r="A47" s="572">
        <v>15</v>
      </c>
      <c r="B47" s="574"/>
      <c r="C47" s="574"/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  <c r="R47" s="575"/>
      <c r="S47" s="575"/>
      <c r="T47" s="575"/>
      <c r="U47" s="575"/>
      <c r="V47" s="575"/>
      <c r="W47" s="575"/>
      <c r="X47" s="575"/>
      <c r="Y47" s="575"/>
      <c r="Z47" s="575"/>
      <c r="AA47" s="575"/>
      <c r="AB47" s="575"/>
      <c r="AC47" s="575"/>
      <c r="AD47" s="575">
        <f t="shared" si="2"/>
        <v>0</v>
      </c>
      <c r="AE47" s="574"/>
      <c r="AF47" s="574"/>
      <c r="AG47" s="574"/>
      <c r="AH47" s="574"/>
      <c r="AI47" s="574"/>
      <c r="AJ47" s="574"/>
      <c r="AK47" s="574"/>
      <c r="AL47" s="574"/>
      <c r="AM47" s="574"/>
      <c r="AN47" s="574"/>
      <c r="AO47" s="574"/>
      <c r="AP47" s="574"/>
      <c r="AQ47" s="574"/>
      <c r="AR47" s="574"/>
      <c r="AS47" s="574"/>
      <c r="AT47" s="574"/>
      <c r="AU47" s="574"/>
      <c r="AV47" s="574"/>
      <c r="AW47" s="574"/>
      <c r="AX47" s="574"/>
      <c r="AY47" s="574"/>
      <c r="AZ47" s="574"/>
    </row>
    <row r="48" spans="1:52" ht="20.100000000000001" customHeight="1">
      <c r="A48" s="572">
        <v>16</v>
      </c>
      <c r="B48" s="574"/>
      <c r="C48" s="574"/>
      <c r="D48" s="575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  <c r="Q48" s="575"/>
      <c r="R48" s="575"/>
      <c r="S48" s="575"/>
      <c r="T48" s="575"/>
      <c r="U48" s="575"/>
      <c r="V48" s="575"/>
      <c r="W48" s="575"/>
      <c r="X48" s="575"/>
      <c r="Y48" s="575"/>
      <c r="Z48" s="575"/>
      <c r="AA48" s="575"/>
      <c r="AB48" s="575"/>
      <c r="AC48" s="575"/>
      <c r="AD48" s="575">
        <f t="shared" si="2"/>
        <v>0</v>
      </c>
      <c r="AE48" s="574"/>
      <c r="AF48" s="574"/>
      <c r="AG48" s="574"/>
      <c r="AH48" s="574"/>
      <c r="AI48" s="574"/>
      <c r="AJ48" s="574"/>
      <c r="AK48" s="574"/>
      <c r="AL48" s="574"/>
      <c r="AM48" s="574"/>
      <c r="AN48" s="574"/>
      <c r="AO48" s="574"/>
      <c r="AP48" s="574"/>
      <c r="AQ48" s="574"/>
      <c r="AR48" s="574"/>
      <c r="AS48" s="574"/>
      <c r="AT48" s="574"/>
      <c r="AU48" s="574"/>
      <c r="AV48" s="574"/>
      <c r="AW48" s="574"/>
      <c r="AX48" s="574"/>
      <c r="AY48" s="574"/>
      <c r="AZ48" s="574"/>
    </row>
    <row r="49" spans="1:52" ht="20.100000000000001" customHeight="1">
      <c r="A49" s="572">
        <v>17</v>
      </c>
      <c r="B49" s="574"/>
      <c r="C49" s="574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  <c r="AA49" s="575"/>
      <c r="AB49" s="575"/>
      <c r="AC49" s="575"/>
      <c r="AD49" s="575">
        <f t="shared" si="2"/>
        <v>0</v>
      </c>
      <c r="AE49" s="574"/>
      <c r="AF49" s="574"/>
      <c r="AG49" s="574"/>
      <c r="AH49" s="574"/>
      <c r="AI49" s="574"/>
      <c r="AJ49" s="574"/>
      <c r="AK49" s="574"/>
      <c r="AL49" s="574"/>
      <c r="AM49" s="574"/>
      <c r="AN49" s="574"/>
      <c r="AO49" s="574"/>
      <c r="AP49" s="574"/>
      <c r="AQ49" s="574"/>
      <c r="AR49" s="574"/>
      <c r="AS49" s="574"/>
      <c r="AT49" s="574"/>
      <c r="AU49" s="574"/>
      <c r="AV49" s="574"/>
      <c r="AW49" s="574"/>
      <c r="AX49" s="574"/>
      <c r="AY49" s="574"/>
      <c r="AZ49" s="574"/>
    </row>
    <row r="50" spans="1:52" ht="20.100000000000001" customHeight="1">
      <c r="A50" s="572">
        <v>18</v>
      </c>
      <c r="B50" s="574"/>
      <c r="C50" s="574"/>
      <c r="D50" s="575"/>
      <c r="E50" s="575"/>
      <c r="F50" s="575"/>
      <c r="G50" s="575"/>
      <c r="H50" s="575"/>
      <c r="I50" s="575"/>
      <c r="J50" s="575"/>
      <c r="K50" s="575"/>
      <c r="L50" s="575"/>
      <c r="M50" s="575"/>
      <c r="N50" s="575"/>
      <c r="O50" s="575"/>
      <c r="P50" s="575"/>
      <c r="Q50" s="575"/>
      <c r="R50" s="575"/>
      <c r="S50" s="575"/>
      <c r="T50" s="575"/>
      <c r="U50" s="575"/>
      <c r="V50" s="575"/>
      <c r="W50" s="575"/>
      <c r="X50" s="575"/>
      <c r="Y50" s="575"/>
      <c r="Z50" s="575"/>
      <c r="AA50" s="575"/>
      <c r="AB50" s="575"/>
      <c r="AC50" s="575"/>
      <c r="AD50" s="575">
        <f t="shared" si="2"/>
        <v>0</v>
      </c>
      <c r="AE50" s="574"/>
      <c r="AF50" s="574"/>
      <c r="AG50" s="574"/>
      <c r="AH50" s="574"/>
      <c r="AI50" s="574"/>
      <c r="AJ50" s="574"/>
      <c r="AK50" s="574"/>
      <c r="AL50" s="574"/>
      <c r="AM50" s="574"/>
      <c r="AN50" s="574"/>
      <c r="AO50" s="574"/>
      <c r="AP50" s="574"/>
      <c r="AQ50" s="574"/>
      <c r="AR50" s="574"/>
      <c r="AS50" s="574"/>
      <c r="AT50" s="574"/>
      <c r="AU50" s="574"/>
      <c r="AV50" s="574"/>
      <c r="AW50" s="574"/>
      <c r="AX50" s="574"/>
      <c r="AY50" s="574"/>
      <c r="AZ50" s="574"/>
    </row>
    <row r="51" spans="1:52" ht="20.100000000000001" customHeight="1">
      <c r="A51" s="572">
        <v>19</v>
      </c>
      <c r="B51" s="574"/>
      <c r="C51" s="574"/>
      <c r="D51" s="574"/>
      <c r="E51" s="574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  <c r="Y51" s="575"/>
      <c r="Z51" s="575"/>
      <c r="AA51" s="575"/>
      <c r="AB51" s="575"/>
      <c r="AC51" s="575"/>
      <c r="AD51" s="575">
        <f t="shared" si="2"/>
        <v>0</v>
      </c>
      <c r="AE51" s="574"/>
      <c r="AF51" s="574"/>
      <c r="AG51" s="574"/>
      <c r="AH51" s="574"/>
      <c r="AI51" s="574"/>
      <c r="AJ51" s="574"/>
      <c r="AK51" s="574"/>
      <c r="AL51" s="574"/>
      <c r="AM51" s="574"/>
      <c r="AN51" s="574"/>
      <c r="AO51" s="574"/>
      <c r="AP51" s="574"/>
      <c r="AQ51" s="574"/>
      <c r="AR51" s="574"/>
      <c r="AS51" s="574"/>
      <c r="AT51" s="574"/>
      <c r="AU51" s="574"/>
      <c r="AV51" s="574"/>
      <c r="AW51" s="574"/>
      <c r="AX51" s="574"/>
      <c r="AY51" s="574"/>
      <c r="AZ51" s="574"/>
    </row>
    <row r="52" spans="1:52" ht="20.100000000000001" customHeight="1">
      <c r="A52" s="572">
        <v>20</v>
      </c>
      <c r="B52" s="574"/>
      <c r="C52" s="574"/>
      <c r="D52" s="574"/>
      <c r="E52" s="576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5"/>
      <c r="U52" s="575"/>
      <c r="V52" s="575"/>
      <c r="W52" s="575"/>
      <c r="X52" s="575"/>
      <c r="Y52" s="575"/>
      <c r="Z52" s="575"/>
      <c r="AA52" s="575"/>
      <c r="AB52" s="575"/>
      <c r="AC52" s="575"/>
      <c r="AD52" s="575">
        <f t="shared" si="2"/>
        <v>0</v>
      </c>
      <c r="AE52" s="574"/>
      <c r="AF52" s="574"/>
      <c r="AG52" s="574"/>
      <c r="AH52" s="574"/>
      <c r="AI52" s="574"/>
      <c r="AJ52" s="574"/>
      <c r="AK52" s="574"/>
      <c r="AL52" s="574"/>
      <c r="AM52" s="574"/>
      <c r="AN52" s="574"/>
      <c r="AO52" s="574"/>
      <c r="AP52" s="574"/>
      <c r="AQ52" s="574"/>
      <c r="AR52" s="574"/>
      <c r="AS52" s="574"/>
      <c r="AT52" s="574"/>
      <c r="AU52" s="574"/>
      <c r="AV52" s="574"/>
      <c r="AW52" s="574"/>
      <c r="AX52" s="574"/>
      <c r="AY52" s="574"/>
      <c r="AZ52" s="574"/>
    </row>
    <row r="53" spans="1:52" ht="20.100000000000001" customHeight="1">
      <c r="A53" s="572">
        <v>21</v>
      </c>
      <c r="B53" s="574"/>
      <c r="C53" s="574"/>
      <c r="D53" s="575"/>
      <c r="E53" s="575"/>
      <c r="F53" s="575"/>
      <c r="G53" s="575"/>
      <c r="H53" s="575"/>
      <c r="I53" s="575"/>
      <c r="J53" s="575"/>
      <c r="K53" s="575"/>
      <c r="L53" s="575"/>
      <c r="M53" s="575"/>
      <c r="N53" s="575"/>
      <c r="O53" s="575"/>
      <c r="P53" s="575"/>
      <c r="Q53" s="575"/>
      <c r="R53" s="575"/>
      <c r="S53" s="575"/>
      <c r="T53" s="575"/>
      <c r="U53" s="575"/>
      <c r="V53" s="575"/>
      <c r="W53" s="575"/>
      <c r="X53" s="575"/>
      <c r="Y53" s="575"/>
      <c r="Z53" s="575"/>
      <c r="AA53" s="575"/>
      <c r="AB53" s="575"/>
      <c r="AC53" s="575"/>
      <c r="AD53" s="575">
        <f t="shared" si="2"/>
        <v>0</v>
      </c>
      <c r="AE53" s="574"/>
      <c r="AF53" s="574"/>
      <c r="AG53" s="574"/>
      <c r="AH53" s="574"/>
      <c r="AI53" s="574"/>
      <c r="AJ53" s="574"/>
      <c r="AK53" s="574"/>
      <c r="AL53" s="574"/>
      <c r="AM53" s="574"/>
      <c r="AN53" s="574"/>
      <c r="AO53" s="574"/>
      <c r="AP53" s="574"/>
      <c r="AQ53" s="574"/>
      <c r="AR53" s="574"/>
      <c r="AS53" s="574"/>
      <c r="AT53" s="574"/>
      <c r="AU53" s="574"/>
      <c r="AV53" s="574"/>
      <c r="AW53" s="574"/>
      <c r="AX53" s="574"/>
      <c r="AY53" s="574"/>
      <c r="AZ53" s="574"/>
    </row>
    <row r="54" spans="1:52" ht="20.100000000000001" customHeight="1">
      <c r="A54" s="572">
        <v>22</v>
      </c>
      <c r="B54" s="574"/>
      <c r="C54" s="574"/>
      <c r="D54" s="575"/>
      <c r="E54" s="575"/>
      <c r="F54" s="575"/>
      <c r="G54" s="575"/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5"/>
      <c r="U54" s="575"/>
      <c r="V54" s="575"/>
      <c r="W54" s="575"/>
      <c r="X54" s="575"/>
      <c r="Y54" s="575"/>
      <c r="Z54" s="575"/>
      <c r="AA54" s="575"/>
      <c r="AB54" s="575"/>
      <c r="AC54" s="575"/>
      <c r="AD54" s="575">
        <f t="shared" si="2"/>
        <v>0</v>
      </c>
      <c r="AE54" s="574"/>
      <c r="AF54" s="574"/>
      <c r="AG54" s="574"/>
      <c r="AH54" s="574"/>
      <c r="AI54" s="574"/>
      <c r="AJ54" s="574"/>
      <c r="AK54" s="574"/>
      <c r="AL54" s="574"/>
      <c r="AM54" s="574"/>
      <c r="AN54" s="574"/>
      <c r="AO54" s="574"/>
      <c r="AP54" s="574"/>
      <c r="AQ54" s="574"/>
      <c r="AR54" s="574"/>
      <c r="AS54" s="574"/>
      <c r="AT54" s="574"/>
      <c r="AU54" s="574"/>
      <c r="AV54" s="574"/>
      <c r="AW54" s="574"/>
      <c r="AX54" s="574"/>
      <c r="AY54" s="574"/>
      <c r="AZ54" s="574"/>
    </row>
    <row r="55" spans="1:52" ht="20.100000000000001" customHeight="1">
      <c r="A55" s="572">
        <v>23</v>
      </c>
      <c r="B55" s="574"/>
      <c r="C55" s="574"/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575"/>
      <c r="S55" s="575"/>
      <c r="T55" s="575"/>
      <c r="U55" s="577"/>
      <c r="V55" s="575"/>
      <c r="W55" s="575"/>
      <c r="X55" s="577"/>
      <c r="Y55" s="577"/>
      <c r="Z55" s="577"/>
      <c r="AA55" s="577"/>
      <c r="AB55" s="577"/>
      <c r="AC55" s="577"/>
      <c r="AD55" s="575">
        <f t="shared" si="2"/>
        <v>0</v>
      </c>
      <c r="AE55" s="574"/>
      <c r="AF55" s="574"/>
      <c r="AG55" s="574"/>
      <c r="AH55" s="574"/>
      <c r="AI55" s="574"/>
      <c r="AJ55" s="574"/>
      <c r="AK55" s="574"/>
      <c r="AL55" s="574"/>
      <c r="AM55" s="574"/>
      <c r="AN55" s="574"/>
      <c r="AO55" s="574"/>
      <c r="AP55" s="574"/>
      <c r="AQ55" s="574"/>
      <c r="AR55" s="574"/>
      <c r="AS55" s="574"/>
      <c r="AT55" s="574"/>
      <c r="AU55" s="574"/>
      <c r="AV55" s="574"/>
      <c r="AW55" s="574"/>
      <c r="AX55" s="574"/>
      <c r="AY55" s="574"/>
      <c r="AZ55" s="574"/>
    </row>
    <row r="56" spans="1:52" ht="20.100000000000001" customHeight="1">
      <c r="A56" s="572">
        <v>24</v>
      </c>
      <c r="B56" s="574"/>
      <c r="C56" s="574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5"/>
      <c r="Q56" s="575"/>
      <c r="R56" s="577"/>
      <c r="S56" s="577"/>
      <c r="T56" s="577"/>
      <c r="U56" s="575"/>
      <c r="V56" s="575"/>
      <c r="W56" s="575"/>
      <c r="X56" s="575"/>
      <c r="Y56" s="575"/>
      <c r="Z56" s="575"/>
      <c r="AA56" s="575"/>
      <c r="AB56" s="575"/>
      <c r="AC56" s="575"/>
      <c r="AD56" s="575">
        <f t="shared" si="2"/>
        <v>0</v>
      </c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4"/>
      <c r="AS56" s="574"/>
      <c r="AT56" s="574"/>
      <c r="AU56" s="574"/>
      <c r="AV56" s="574"/>
      <c r="AW56" s="574"/>
      <c r="AX56" s="574"/>
      <c r="AY56" s="574"/>
      <c r="AZ56" s="574"/>
    </row>
    <row r="57" spans="1:52" ht="20.100000000000001" customHeight="1">
      <c r="A57" s="572">
        <v>25</v>
      </c>
      <c r="B57" s="574"/>
      <c r="C57" s="574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>
        <f t="shared" si="2"/>
        <v>0</v>
      </c>
      <c r="AE57" s="574"/>
      <c r="AF57" s="574"/>
      <c r="AG57" s="574"/>
      <c r="AH57" s="574"/>
      <c r="AI57" s="574"/>
      <c r="AJ57" s="574"/>
      <c r="AK57" s="574"/>
      <c r="AL57" s="574"/>
      <c r="AM57" s="574"/>
      <c r="AN57" s="574"/>
      <c r="AO57" s="574"/>
      <c r="AP57" s="574"/>
      <c r="AQ57" s="574"/>
      <c r="AR57" s="574"/>
      <c r="AS57" s="574"/>
      <c r="AT57" s="574"/>
      <c r="AU57" s="574"/>
      <c r="AV57" s="574"/>
      <c r="AW57" s="574"/>
      <c r="AX57" s="574"/>
      <c r="AY57" s="574"/>
      <c r="AZ57" s="574"/>
    </row>
    <row r="58" spans="1:52" ht="20.100000000000001" customHeight="1">
      <c r="A58" s="572">
        <v>26</v>
      </c>
      <c r="B58" s="574"/>
      <c r="C58" s="574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575"/>
      <c r="X58" s="575"/>
      <c r="Y58" s="575"/>
      <c r="Z58" s="575"/>
      <c r="AA58" s="575"/>
      <c r="AB58" s="575"/>
      <c r="AC58" s="575"/>
      <c r="AD58" s="575">
        <f t="shared" si="2"/>
        <v>0</v>
      </c>
      <c r="AE58" s="574"/>
      <c r="AF58" s="574"/>
      <c r="AG58" s="574"/>
      <c r="AH58" s="574"/>
      <c r="AI58" s="574"/>
      <c r="AJ58" s="574"/>
      <c r="AK58" s="574"/>
      <c r="AL58" s="574"/>
      <c r="AM58" s="574"/>
      <c r="AN58" s="574"/>
      <c r="AO58" s="574"/>
      <c r="AP58" s="574"/>
      <c r="AQ58" s="574"/>
      <c r="AR58" s="574"/>
      <c r="AS58" s="574"/>
      <c r="AT58" s="574"/>
      <c r="AU58" s="574"/>
      <c r="AV58" s="574"/>
      <c r="AW58" s="574"/>
      <c r="AX58" s="574"/>
      <c r="AY58" s="574"/>
      <c r="AZ58" s="574"/>
    </row>
    <row r="59" spans="1:52" ht="20.100000000000001" customHeight="1">
      <c r="A59" s="572">
        <v>27</v>
      </c>
      <c r="B59" s="574"/>
      <c r="C59" s="574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5"/>
      <c r="S59" s="575"/>
      <c r="T59" s="575"/>
      <c r="U59" s="575"/>
      <c r="V59" s="575"/>
      <c r="W59" s="575"/>
      <c r="X59" s="575"/>
      <c r="Y59" s="575"/>
      <c r="Z59" s="575"/>
      <c r="AA59" s="575"/>
      <c r="AB59" s="575"/>
      <c r="AC59" s="575"/>
      <c r="AD59" s="575">
        <f t="shared" si="2"/>
        <v>0</v>
      </c>
      <c r="AE59" s="574"/>
      <c r="AF59" s="574"/>
      <c r="AG59" s="574"/>
      <c r="AH59" s="574"/>
      <c r="AI59" s="574"/>
      <c r="AJ59" s="574"/>
      <c r="AK59" s="574"/>
      <c r="AL59" s="574"/>
      <c r="AM59" s="574"/>
      <c r="AN59" s="574"/>
      <c r="AO59" s="574"/>
      <c r="AP59" s="574"/>
      <c r="AQ59" s="574"/>
      <c r="AR59" s="574"/>
      <c r="AS59" s="574"/>
      <c r="AT59" s="574"/>
      <c r="AU59" s="574"/>
      <c r="AV59" s="574"/>
      <c r="AW59" s="574"/>
      <c r="AX59" s="574"/>
      <c r="AY59" s="574"/>
      <c r="AZ59" s="574"/>
    </row>
    <row r="60" spans="1:52" ht="20.100000000000001" customHeight="1">
      <c r="A60" s="572">
        <v>28</v>
      </c>
      <c r="B60" s="574"/>
      <c r="C60" s="574"/>
      <c r="D60" s="575"/>
      <c r="E60" s="575"/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  <c r="Q60" s="575"/>
      <c r="R60" s="575"/>
      <c r="S60" s="575"/>
      <c r="T60" s="575"/>
      <c r="U60" s="575"/>
      <c r="V60" s="575"/>
      <c r="W60" s="575"/>
      <c r="X60" s="575"/>
      <c r="Y60" s="575"/>
      <c r="Z60" s="575"/>
      <c r="AA60" s="575"/>
      <c r="AB60" s="575"/>
      <c r="AC60" s="575"/>
      <c r="AD60" s="575">
        <f t="shared" si="2"/>
        <v>0</v>
      </c>
      <c r="AE60" s="574"/>
      <c r="AF60" s="574"/>
      <c r="AG60" s="574"/>
      <c r="AH60" s="574"/>
      <c r="AI60" s="574"/>
      <c r="AJ60" s="574"/>
      <c r="AK60" s="574"/>
      <c r="AL60" s="574"/>
      <c r="AM60" s="574"/>
      <c r="AN60" s="574"/>
      <c r="AO60" s="574"/>
      <c r="AP60" s="574"/>
      <c r="AQ60" s="574"/>
      <c r="AR60" s="574"/>
      <c r="AS60" s="574"/>
      <c r="AT60" s="574"/>
      <c r="AU60" s="574"/>
      <c r="AV60" s="574"/>
      <c r="AW60" s="574"/>
      <c r="AX60" s="574"/>
      <c r="AY60" s="574"/>
      <c r="AZ60" s="574"/>
    </row>
    <row r="61" spans="1:52" ht="20.100000000000001" customHeight="1">
      <c r="A61" s="572">
        <v>29</v>
      </c>
      <c r="B61" s="574"/>
      <c r="C61" s="574"/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5"/>
      <c r="X61" s="575"/>
      <c r="Y61" s="575"/>
      <c r="Z61" s="575"/>
      <c r="AA61" s="575"/>
      <c r="AB61" s="575"/>
      <c r="AC61" s="575"/>
      <c r="AD61" s="575">
        <f t="shared" si="2"/>
        <v>0</v>
      </c>
      <c r="AE61" s="574"/>
      <c r="AF61" s="574"/>
      <c r="AG61" s="574"/>
      <c r="AH61" s="574"/>
      <c r="AI61" s="574"/>
      <c r="AJ61" s="574"/>
      <c r="AK61" s="574"/>
      <c r="AL61" s="574"/>
      <c r="AM61" s="574"/>
      <c r="AN61" s="574"/>
      <c r="AO61" s="574"/>
      <c r="AP61" s="574"/>
      <c r="AQ61" s="574"/>
      <c r="AR61" s="574"/>
      <c r="AS61" s="574"/>
      <c r="AT61" s="574"/>
      <c r="AU61" s="574"/>
      <c r="AV61" s="574"/>
      <c r="AW61" s="574"/>
      <c r="AX61" s="574"/>
      <c r="AY61" s="574"/>
      <c r="AZ61" s="574"/>
    </row>
    <row r="62" spans="1:52" ht="20.100000000000001" customHeight="1">
      <c r="A62" s="572">
        <v>30</v>
      </c>
      <c r="B62" s="574"/>
      <c r="C62" s="574"/>
      <c r="D62" s="575"/>
      <c r="E62" s="575"/>
      <c r="F62" s="575"/>
      <c r="G62" s="575"/>
      <c r="H62" s="575"/>
      <c r="I62" s="575"/>
      <c r="J62" s="575"/>
      <c r="K62" s="575"/>
      <c r="L62" s="575"/>
      <c r="M62" s="575"/>
      <c r="N62" s="575"/>
      <c r="O62" s="575"/>
      <c r="P62" s="575"/>
      <c r="Q62" s="575"/>
      <c r="R62" s="575"/>
      <c r="S62" s="575"/>
      <c r="T62" s="575"/>
      <c r="U62" s="575"/>
      <c r="V62" s="575"/>
      <c r="W62" s="575"/>
      <c r="X62" s="575"/>
      <c r="Y62" s="575"/>
      <c r="Z62" s="575"/>
      <c r="AA62" s="575"/>
      <c r="AB62" s="575"/>
      <c r="AC62" s="575"/>
      <c r="AD62" s="575">
        <f t="shared" si="2"/>
        <v>0</v>
      </c>
      <c r="AE62" s="574"/>
      <c r="AF62" s="574"/>
      <c r="AG62" s="574"/>
      <c r="AH62" s="574"/>
      <c r="AI62" s="574"/>
      <c r="AJ62" s="574"/>
      <c r="AK62" s="574"/>
      <c r="AL62" s="574"/>
      <c r="AM62" s="574"/>
      <c r="AN62" s="574"/>
      <c r="AO62" s="574"/>
      <c r="AP62" s="574"/>
      <c r="AQ62" s="574"/>
      <c r="AR62" s="574"/>
      <c r="AS62" s="574"/>
      <c r="AT62" s="574"/>
      <c r="AU62" s="574"/>
      <c r="AV62" s="574"/>
      <c r="AW62" s="574"/>
      <c r="AX62" s="574"/>
      <c r="AY62" s="574"/>
      <c r="AZ62" s="574"/>
    </row>
    <row r="63" spans="1:52" ht="20.100000000000001" customHeight="1"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4"/>
      <c r="AA63" s="574"/>
      <c r="AB63" s="574"/>
      <c r="AC63" s="574"/>
      <c r="AD63" s="574"/>
      <c r="AE63" s="574"/>
      <c r="AF63" s="574"/>
      <c r="AG63" s="574"/>
      <c r="AH63" s="574"/>
      <c r="AI63" s="574"/>
      <c r="AJ63" s="574"/>
      <c r="AK63" s="574"/>
      <c r="AL63" s="574"/>
      <c r="AM63" s="574"/>
      <c r="AN63" s="574"/>
      <c r="AO63" s="574"/>
      <c r="AP63" s="574"/>
      <c r="AQ63" s="574"/>
      <c r="AR63" s="574"/>
      <c r="AS63" s="574"/>
      <c r="AT63" s="574"/>
      <c r="AU63" s="574"/>
      <c r="AV63" s="574"/>
      <c r="AW63" s="574"/>
      <c r="AX63" s="574"/>
      <c r="AY63" s="574"/>
      <c r="AZ63" s="574"/>
    </row>
    <row r="64" spans="1:52" ht="20.100000000000001" customHeight="1"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574"/>
      <c r="AM64" s="574"/>
      <c r="AN64" s="574"/>
      <c r="AO64" s="574"/>
      <c r="AP64" s="574"/>
      <c r="AQ64" s="574"/>
      <c r="AR64" s="574"/>
      <c r="AS64" s="574"/>
      <c r="AT64" s="574"/>
      <c r="AU64" s="574"/>
      <c r="AV64" s="574"/>
      <c r="AW64" s="574"/>
      <c r="AX64" s="574"/>
      <c r="AY64" s="574"/>
      <c r="AZ64" s="574"/>
    </row>
    <row r="65" spans="4:52" ht="20.100000000000001" customHeight="1"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574"/>
      <c r="AM65" s="574"/>
      <c r="AN65" s="574"/>
      <c r="AO65" s="574"/>
      <c r="AP65" s="574"/>
      <c r="AQ65" s="574"/>
      <c r="AR65" s="574"/>
      <c r="AS65" s="574"/>
      <c r="AT65" s="574"/>
      <c r="AU65" s="574"/>
      <c r="AV65" s="574"/>
      <c r="AW65" s="574"/>
      <c r="AX65" s="574"/>
      <c r="AY65" s="574"/>
      <c r="AZ65" s="574"/>
    </row>
    <row r="66" spans="4:52" ht="20.100000000000001" customHeight="1"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574"/>
      <c r="AM66" s="574"/>
      <c r="AN66" s="574"/>
      <c r="AO66" s="574"/>
      <c r="AP66" s="574"/>
      <c r="AQ66" s="574"/>
      <c r="AR66" s="574"/>
      <c r="AS66" s="574"/>
      <c r="AT66" s="574"/>
      <c r="AU66" s="574"/>
      <c r="AV66" s="574"/>
      <c r="AW66" s="574"/>
      <c r="AX66" s="574"/>
      <c r="AY66" s="574"/>
      <c r="AZ66" s="574"/>
    </row>
    <row r="67" spans="4:52" ht="20.100000000000001" customHeight="1"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574"/>
      <c r="AA67" s="574"/>
      <c r="AB67" s="574"/>
      <c r="AC67" s="574"/>
      <c r="AD67" s="574"/>
      <c r="AE67" s="574"/>
      <c r="AF67" s="574"/>
      <c r="AG67" s="574"/>
      <c r="AH67" s="574"/>
      <c r="AI67" s="574"/>
      <c r="AJ67" s="574"/>
      <c r="AK67" s="574"/>
      <c r="AL67" s="574"/>
      <c r="AM67" s="574"/>
      <c r="AN67" s="574"/>
      <c r="AO67" s="574"/>
      <c r="AP67" s="574"/>
      <c r="AQ67" s="574"/>
      <c r="AR67" s="574"/>
      <c r="AS67" s="574"/>
      <c r="AT67" s="574"/>
      <c r="AU67" s="574"/>
      <c r="AV67" s="574"/>
      <c r="AW67" s="574"/>
      <c r="AX67" s="574"/>
      <c r="AY67" s="574"/>
      <c r="AZ67" s="574"/>
    </row>
    <row r="68" spans="4:52" ht="20.100000000000001" customHeight="1"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4"/>
      <c r="AL68" s="574"/>
      <c r="AM68" s="574"/>
      <c r="AN68" s="574"/>
      <c r="AO68" s="574"/>
      <c r="AP68" s="574"/>
      <c r="AQ68" s="574"/>
      <c r="AR68" s="574"/>
      <c r="AS68" s="574"/>
      <c r="AT68" s="574"/>
      <c r="AU68" s="574"/>
      <c r="AV68" s="574"/>
      <c r="AW68" s="574"/>
      <c r="AX68" s="574"/>
      <c r="AY68" s="574"/>
      <c r="AZ68" s="574"/>
    </row>
    <row r="69" spans="4:52" ht="20.100000000000001" customHeight="1"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4"/>
      <c r="X69" s="574"/>
      <c r="Y69" s="574"/>
      <c r="Z69" s="574"/>
      <c r="AA69" s="574"/>
      <c r="AB69" s="574"/>
      <c r="AC69" s="574"/>
      <c r="AD69" s="574"/>
      <c r="AE69" s="574"/>
      <c r="AF69" s="574"/>
      <c r="AG69" s="574"/>
      <c r="AH69" s="574"/>
      <c r="AI69" s="574"/>
      <c r="AJ69" s="574"/>
      <c r="AK69" s="574"/>
      <c r="AL69" s="574"/>
      <c r="AM69" s="574"/>
      <c r="AN69" s="574"/>
      <c r="AO69" s="574"/>
      <c r="AP69" s="574"/>
      <c r="AQ69" s="574"/>
      <c r="AR69" s="574"/>
      <c r="AS69" s="574"/>
      <c r="AT69" s="574"/>
      <c r="AU69" s="574"/>
      <c r="AV69" s="574"/>
      <c r="AW69" s="574"/>
      <c r="AX69" s="574"/>
      <c r="AY69" s="574"/>
      <c r="AZ69" s="574"/>
    </row>
    <row r="70" spans="4:52" ht="20.100000000000001" customHeight="1"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4"/>
      <c r="U70" s="574"/>
      <c r="V70" s="574"/>
      <c r="W70" s="574"/>
      <c r="X70" s="574"/>
      <c r="Y70" s="574"/>
      <c r="Z70" s="574"/>
      <c r="AA70" s="574"/>
      <c r="AB70" s="574"/>
      <c r="AC70" s="574"/>
      <c r="AD70" s="574"/>
      <c r="AE70" s="574"/>
      <c r="AF70" s="574"/>
      <c r="AG70" s="574"/>
      <c r="AH70" s="574"/>
      <c r="AI70" s="574"/>
      <c r="AJ70" s="574"/>
      <c r="AK70" s="574"/>
      <c r="AL70" s="574"/>
      <c r="AM70" s="574"/>
      <c r="AN70" s="574"/>
      <c r="AO70" s="574"/>
      <c r="AP70" s="574"/>
      <c r="AQ70" s="574"/>
      <c r="AR70" s="574"/>
      <c r="AS70" s="574"/>
      <c r="AT70" s="574"/>
      <c r="AU70" s="574"/>
      <c r="AV70" s="574"/>
      <c r="AW70" s="574"/>
      <c r="AX70" s="574"/>
      <c r="AY70" s="574"/>
      <c r="AZ70" s="574"/>
    </row>
    <row r="71" spans="4:52" ht="20.100000000000001" customHeight="1">
      <c r="D71" s="574"/>
      <c r="E71" s="574"/>
      <c r="F71" s="574"/>
      <c r="G71" s="574"/>
      <c r="H71" s="574"/>
      <c r="I71" s="574"/>
      <c r="J71" s="574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74"/>
      <c r="AA71" s="574"/>
      <c r="AB71" s="574"/>
      <c r="AC71" s="574"/>
      <c r="AD71" s="574"/>
      <c r="AE71" s="574"/>
      <c r="AF71" s="574"/>
      <c r="AG71" s="574"/>
      <c r="AH71" s="574"/>
      <c r="AI71" s="574"/>
      <c r="AJ71" s="574"/>
      <c r="AK71" s="574"/>
      <c r="AL71" s="574"/>
      <c r="AM71" s="574"/>
      <c r="AN71" s="574"/>
      <c r="AO71" s="574"/>
      <c r="AP71" s="574"/>
      <c r="AQ71" s="574"/>
      <c r="AR71" s="574"/>
      <c r="AS71" s="574"/>
      <c r="AT71" s="574"/>
      <c r="AU71" s="574"/>
      <c r="AV71" s="574"/>
      <c r="AW71" s="574"/>
      <c r="AX71" s="574"/>
      <c r="AY71" s="574"/>
      <c r="AZ71" s="574"/>
    </row>
    <row r="72" spans="4:52" ht="20.100000000000001" customHeight="1"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74"/>
      <c r="AA72" s="574"/>
      <c r="AB72" s="574"/>
      <c r="AC72" s="574"/>
      <c r="AD72" s="574"/>
      <c r="AE72" s="574"/>
      <c r="AF72" s="574"/>
      <c r="AG72" s="574"/>
      <c r="AH72" s="574"/>
      <c r="AI72" s="574"/>
      <c r="AJ72" s="574"/>
      <c r="AK72" s="574"/>
      <c r="AL72" s="574"/>
      <c r="AM72" s="574"/>
      <c r="AN72" s="574"/>
      <c r="AO72" s="574"/>
      <c r="AP72" s="574"/>
      <c r="AQ72" s="574"/>
      <c r="AR72" s="574"/>
      <c r="AS72" s="574"/>
      <c r="AT72" s="574"/>
      <c r="AU72" s="574"/>
      <c r="AV72" s="574"/>
      <c r="AW72" s="574"/>
      <c r="AX72" s="574"/>
      <c r="AY72" s="574"/>
      <c r="AZ72" s="574"/>
    </row>
    <row r="73" spans="4:52" ht="20.100000000000001" customHeight="1"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4"/>
      <c r="X73" s="574"/>
      <c r="Y73" s="574"/>
      <c r="Z73" s="574"/>
      <c r="AA73" s="574"/>
      <c r="AB73" s="574"/>
      <c r="AC73" s="574"/>
      <c r="AD73" s="574"/>
      <c r="AE73" s="574"/>
      <c r="AF73" s="574"/>
      <c r="AG73" s="574"/>
      <c r="AH73" s="574"/>
      <c r="AI73" s="574"/>
      <c r="AJ73" s="574"/>
      <c r="AK73" s="574"/>
      <c r="AL73" s="574"/>
      <c r="AM73" s="574"/>
      <c r="AN73" s="574"/>
      <c r="AO73" s="574"/>
      <c r="AP73" s="574"/>
      <c r="AQ73" s="574"/>
      <c r="AR73" s="574"/>
      <c r="AS73" s="574"/>
      <c r="AT73" s="574"/>
      <c r="AU73" s="574"/>
      <c r="AV73" s="574"/>
      <c r="AW73" s="574"/>
      <c r="AX73" s="574"/>
      <c r="AY73" s="574"/>
      <c r="AZ73" s="574"/>
    </row>
    <row r="74" spans="4:52" ht="20.100000000000001" customHeight="1"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H74" s="574"/>
      <c r="AI74" s="574"/>
      <c r="AJ74" s="574"/>
      <c r="AK74" s="574"/>
      <c r="AL74" s="574"/>
      <c r="AM74" s="574"/>
      <c r="AN74" s="574"/>
      <c r="AO74" s="574"/>
      <c r="AP74" s="574"/>
      <c r="AQ74" s="574"/>
      <c r="AR74" s="574"/>
      <c r="AS74" s="574"/>
      <c r="AT74" s="574"/>
      <c r="AU74" s="574"/>
      <c r="AV74" s="574"/>
      <c r="AW74" s="574"/>
      <c r="AX74" s="574"/>
      <c r="AY74" s="574"/>
      <c r="AZ74" s="574"/>
    </row>
    <row r="75" spans="4:52" ht="20.100000000000001" customHeight="1"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4"/>
      <c r="U75" s="574"/>
      <c r="V75" s="574"/>
      <c r="W75" s="574"/>
      <c r="X75" s="574"/>
      <c r="Y75" s="574"/>
      <c r="Z75" s="574"/>
      <c r="AA75" s="574"/>
      <c r="AB75" s="574"/>
      <c r="AC75" s="574"/>
      <c r="AD75" s="574"/>
      <c r="AE75" s="574"/>
      <c r="AF75" s="574"/>
      <c r="AG75" s="574"/>
      <c r="AH75" s="574"/>
      <c r="AI75" s="574"/>
      <c r="AJ75" s="574"/>
      <c r="AK75" s="574"/>
      <c r="AL75" s="574"/>
      <c r="AM75" s="574"/>
      <c r="AN75" s="574"/>
      <c r="AO75" s="574"/>
      <c r="AP75" s="574"/>
      <c r="AQ75" s="574"/>
      <c r="AR75" s="574"/>
      <c r="AS75" s="574"/>
      <c r="AT75" s="574"/>
      <c r="AU75" s="574"/>
      <c r="AV75" s="574"/>
      <c r="AW75" s="574"/>
      <c r="AX75" s="574"/>
      <c r="AY75" s="574"/>
      <c r="AZ75" s="574"/>
    </row>
    <row r="76" spans="4:52" ht="20.100000000000001" customHeight="1"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574"/>
      <c r="AA76" s="574"/>
      <c r="AB76" s="574"/>
      <c r="AC76" s="574"/>
      <c r="AD76" s="574"/>
      <c r="AE76" s="574"/>
      <c r="AF76" s="574"/>
      <c r="AG76" s="574"/>
      <c r="AH76" s="574"/>
      <c r="AI76" s="574"/>
      <c r="AJ76" s="574"/>
      <c r="AK76" s="574"/>
      <c r="AL76" s="574"/>
      <c r="AM76" s="574"/>
      <c r="AN76" s="574"/>
      <c r="AO76" s="574"/>
      <c r="AP76" s="574"/>
      <c r="AQ76" s="574"/>
      <c r="AR76" s="574"/>
      <c r="AS76" s="574"/>
      <c r="AT76" s="574"/>
      <c r="AU76" s="574"/>
      <c r="AV76" s="574"/>
      <c r="AW76" s="574"/>
      <c r="AX76" s="574"/>
      <c r="AY76" s="574"/>
      <c r="AZ76" s="574"/>
    </row>
    <row r="77" spans="4:52" ht="20.100000000000001" customHeight="1">
      <c r="D77" s="574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74"/>
      <c r="AA77" s="574"/>
      <c r="AB77" s="574"/>
      <c r="AC77" s="574"/>
      <c r="AD77" s="574"/>
      <c r="AE77" s="574"/>
      <c r="AF77" s="574"/>
      <c r="AG77" s="574"/>
      <c r="AH77" s="574"/>
      <c r="AI77" s="574"/>
      <c r="AJ77" s="574"/>
      <c r="AK77" s="574"/>
      <c r="AL77" s="574"/>
      <c r="AM77" s="574"/>
      <c r="AN77" s="574"/>
      <c r="AO77" s="574"/>
      <c r="AP77" s="574"/>
      <c r="AQ77" s="574"/>
      <c r="AR77" s="574"/>
      <c r="AS77" s="574"/>
      <c r="AT77" s="574"/>
      <c r="AU77" s="574"/>
      <c r="AV77" s="574"/>
      <c r="AW77" s="574"/>
      <c r="AX77" s="574"/>
      <c r="AY77" s="574"/>
      <c r="AZ77" s="574"/>
    </row>
    <row r="78" spans="4:52" ht="20.100000000000001" customHeight="1"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74"/>
      <c r="X78" s="574"/>
      <c r="Y78" s="574"/>
      <c r="Z78" s="574"/>
      <c r="AA78" s="574"/>
      <c r="AB78" s="574"/>
      <c r="AC78" s="574"/>
      <c r="AD78" s="574"/>
      <c r="AE78" s="574"/>
      <c r="AF78" s="574"/>
      <c r="AG78" s="574"/>
      <c r="AH78" s="574"/>
      <c r="AI78" s="574"/>
      <c r="AJ78" s="574"/>
      <c r="AK78" s="574"/>
      <c r="AL78" s="574"/>
      <c r="AM78" s="574"/>
      <c r="AN78" s="574"/>
      <c r="AO78" s="574"/>
      <c r="AP78" s="574"/>
      <c r="AQ78" s="574"/>
      <c r="AR78" s="574"/>
      <c r="AS78" s="574"/>
      <c r="AT78" s="574"/>
      <c r="AU78" s="574"/>
      <c r="AV78" s="574"/>
      <c r="AW78" s="574"/>
      <c r="AX78" s="574"/>
      <c r="AY78" s="574"/>
      <c r="AZ78" s="574"/>
    </row>
    <row r="79" spans="4:52" ht="20.100000000000001" customHeight="1"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74"/>
      <c r="AA79" s="574"/>
      <c r="AB79" s="574"/>
      <c r="AC79" s="574"/>
      <c r="AD79" s="574"/>
      <c r="AE79" s="574"/>
      <c r="AF79" s="574"/>
      <c r="AG79" s="574"/>
      <c r="AH79" s="574"/>
      <c r="AI79" s="574"/>
      <c r="AJ79" s="574"/>
      <c r="AK79" s="574"/>
      <c r="AL79" s="574"/>
      <c r="AM79" s="574"/>
      <c r="AN79" s="574"/>
      <c r="AO79" s="574"/>
      <c r="AP79" s="574"/>
      <c r="AQ79" s="574"/>
      <c r="AR79" s="574"/>
      <c r="AS79" s="574"/>
      <c r="AT79" s="574"/>
      <c r="AU79" s="574"/>
      <c r="AV79" s="574"/>
      <c r="AW79" s="574"/>
      <c r="AX79" s="574"/>
      <c r="AY79" s="574"/>
      <c r="AZ79" s="574"/>
    </row>
    <row r="80" spans="4:52" ht="20.100000000000001" customHeight="1"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4"/>
      <c r="AL80" s="574"/>
      <c r="AM80" s="574"/>
      <c r="AN80" s="574"/>
      <c r="AO80" s="574"/>
      <c r="AP80" s="574"/>
      <c r="AQ80" s="574"/>
      <c r="AR80" s="574"/>
      <c r="AS80" s="574"/>
      <c r="AT80" s="574"/>
      <c r="AU80" s="574"/>
      <c r="AV80" s="574"/>
      <c r="AW80" s="574"/>
      <c r="AX80" s="574"/>
      <c r="AY80" s="574"/>
      <c r="AZ80" s="574"/>
    </row>
    <row r="81" spans="4:52" ht="20.100000000000001" customHeight="1"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  <c r="AA81" s="574"/>
      <c r="AB81" s="574"/>
      <c r="AC81" s="574"/>
      <c r="AD81" s="574"/>
      <c r="AE81" s="574"/>
      <c r="AF81" s="574"/>
      <c r="AG81" s="574"/>
      <c r="AH81" s="574"/>
      <c r="AI81" s="574"/>
      <c r="AJ81" s="574"/>
      <c r="AK81" s="574"/>
      <c r="AL81" s="574"/>
      <c r="AM81" s="574"/>
      <c r="AN81" s="574"/>
      <c r="AO81" s="574"/>
      <c r="AP81" s="574"/>
      <c r="AQ81" s="574"/>
      <c r="AR81" s="574"/>
      <c r="AS81" s="574"/>
      <c r="AT81" s="574"/>
      <c r="AU81" s="574"/>
      <c r="AV81" s="574"/>
      <c r="AW81" s="574"/>
      <c r="AX81" s="574"/>
      <c r="AY81" s="574"/>
      <c r="AZ81" s="574"/>
    </row>
    <row r="82" spans="4:52" ht="20.100000000000001" customHeight="1"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74"/>
      <c r="AA82" s="574"/>
      <c r="AB82" s="574"/>
      <c r="AC82" s="574"/>
      <c r="AD82" s="574"/>
      <c r="AE82" s="574"/>
      <c r="AF82" s="574"/>
      <c r="AG82" s="574"/>
      <c r="AH82" s="574"/>
      <c r="AI82" s="574"/>
      <c r="AJ82" s="574"/>
      <c r="AK82" s="574"/>
      <c r="AL82" s="574"/>
      <c r="AM82" s="574"/>
      <c r="AN82" s="574"/>
      <c r="AO82" s="574"/>
      <c r="AP82" s="574"/>
      <c r="AQ82" s="574"/>
      <c r="AR82" s="574"/>
      <c r="AS82" s="574"/>
      <c r="AT82" s="574"/>
      <c r="AU82" s="574"/>
      <c r="AV82" s="574"/>
      <c r="AW82" s="574"/>
      <c r="AX82" s="574"/>
      <c r="AY82" s="574"/>
      <c r="AZ82" s="574"/>
    </row>
    <row r="83" spans="4:52" ht="20.100000000000001" customHeight="1"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74"/>
      <c r="AA83" s="574"/>
      <c r="AB83" s="574"/>
      <c r="AC83" s="574"/>
      <c r="AD83" s="574"/>
      <c r="AE83" s="574"/>
      <c r="AF83" s="574"/>
      <c r="AG83" s="574"/>
      <c r="AH83" s="574"/>
      <c r="AI83" s="574"/>
      <c r="AJ83" s="574"/>
      <c r="AK83" s="574"/>
      <c r="AL83" s="574"/>
      <c r="AM83" s="574"/>
      <c r="AN83" s="574"/>
      <c r="AO83" s="574"/>
      <c r="AP83" s="574"/>
      <c r="AQ83" s="574"/>
      <c r="AR83" s="574"/>
      <c r="AS83" s="574"/>
      <c r="AT83" s="574"/>
      <c r="AU83" s="574"/>
      <c r="AV83" s="574"/>
      <c r="AW83" s="574"/>
      <c r="AX83" s="574"/>
      <c r="AY83" s="574"/>
      <c r="AZ83" s="574"/>
    </row>
    <row r="84" spans="4:52" ht="20.100000000000001" customHeight="1">
      <c r="D84" s="574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4"/>
      <c r="AC84" s="574"/>
      <c r="AD84" s="574"/>
      <c r="AE84" s="574"/>
      <c r="AF84" s="574"/>
      <c r="AG84" s="574"/>
      <c r="AH84" s="574"/>
      <c r="AI84" s="574"/>
      <c r="AJ84" s="574"/>
      <c r="AK84" s="574"/>
      <c r="AL84" s="574"/>
      <c r="AM84" s="574"/>
      <c r="AN84" s="574"/>
      <c r="AO84" s="574"/>
      <c r="AP84" s="574"/>
      <c r="AQ84" s="574"/>
      <c r="AR84" s="574"/>
      <c r="AS84" s="574"/>
      <c r="AT84" s="574"/>
      <c r="AU84" s="574"/>
      <c r="AV84" s="574"/>
      <c r="AW84" s="574"/>
      <c r="AX84" s="574"/>
      <c r="AY84" s="574"/>
      <c r="AZ84" s="574"/>
    </row>
    <row r="85" spans="4:52" ht="20.100000000000001" customHeight="1"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574"/>
      <c r="AF85" s="574"/>
      <c r="AG85" s="574"/>
      <c r="AH85" s="574"/>
      <c r="AI85" s="574"/>
      <c r="AJ85" s="574"/>
      <c r="AK85" s="574"/>
      <c r="AL85" s="574"/>
      <c r="AM85" s="574"/>
      <c r="AN85" s="574"/>
      <c r="AO85" s="574"/>
      <c r="AP85" s="574"/>
      <c r="AQ85" s="574"/>
      <c r="AR85" s="574"/>
      <c r="AS85" s="574"/>
      <c r="AT85" s="574"/>
      <c r="AU85" s="574"/>
      <c r="AV85" s="574"/>
      <c r="AW85" s="574"/>
      <c r="AX85" s="574"/>
      <c r="AY85" s="574"/>
      <c r="AZ85" s="574"/>
    </row>
    <row r="86" spans="4:52" ht="20.100000000000001" customHeight="1"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74"/>
      <c r="X86" s="574"/>
      <c r="Y86" s="574"/>
      <c r="Z86" s="574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</row>
    <row r="87" spans="4:52" ht="20.100000000000001" customHeight="1"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4"/>
      <c r="AI87" s="574"/>
      <c r="AJ87" s="574"/>
      <c r="AK87" s="574"/>
      <c r="AL87" s="574"/>
      <c r="AM87" s="574"/>
      <c r="AN87" s="574"/>
      <c r="AO87" s="574"/>
      <c r="AP87" s="574"/>
      <c r="AQ87" s="574"/>
      <c r="AR87" s="574"/>
      <c r="AS87" s="574"/>
      <c r="AT87" s="574"/>
      <c r="AU87" s="574"/>
      <c r="AV87" s="574"/>
      <c r="AW87" s="574"/>
      <c r="AX87" s="574"/>
      <c r="AY87" s="574"/>
      <c r="AZ87" s="574"/>
    </row>
    <row r="88" spans="4:52" ht="20.100000000000001" customHeight="1"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</row>
  </sheetData>
  <phoneticPr fontId="3"/>
  <printOptions gridLines="1"/>
  <pageMargins left="0.39370078740157483" right="0" top="0.78740157480314965" bottom="0.39370078740157483" header="0.51181102362204722" footer="0.51181102362204722"/>
  <pageSetup paperSize="9" scale="79" orientation="landscape" r:id="rId1"/>
  <headerFooter alignWithMargins="0">
    <oddHeader>&amp;L&amp;10数　量　拾　出&amp;R&amp;10NO-&amp;P</oddHeader>
  </headerFooter>
  <rowBreaks count="1" manualBreakCount="1">
    <brk id="31" min="1" max="2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BK88"/>
  <sheetViews>
    <sheetView showZeros="0" view="pageBreakPreview" zoomScale="85" zoomScaleSheetLayoutView="85" workbookViewId="0">
      <pane xSplit="3" ySplit="4" topLeftCell="D5" activePane="bottomRight" state="frozen"/>
      <selection activeCell="B3" sqref="B3:B6"/>
      <selection pane="topRight" activeCell="B3" sqref="B3:B6"/>
      <selection pane="bottomLeft" activeCell="B3" sqref="B3:B6"/>
      <selection pane="bottomRight"/>
    </sheetView>
  </sheetViews>
  <sheetFormatPr defaultRowHeight="20.100000000000001" customHeight="1"/>
  <cols>
    <col min="1" max="1" width="3.25" style="572" bestFit="1" customWidth="1"/>
    <col min="2" max="2" width="4" style="572" customWidth="1"/>
    <col min="3" max="3" width="33.625" style="572" customWidth="1"/>
    <col min="4" max="27" width="4.5" style="572" customWidth="1"/>
    <col min="28" max="28" width="4.375" style="572" customWidth="1"/>
    <col min="29" max="52" width="4.5" style="572" customWidth="1"/>
    <col min="53" max="256" width="9" style="572"/>
    <col min="257" max="257" width="3.25" style="572" bestFit="1" customWidth="1"/>
    <col min="258" max="258" width="4" style="572" customWidth="1"/>
    <col min="259" max="259" width="33.625" style="572" customWidth="1"/>
    <col min="260" max="283" width="4.5" style="572" customWidth="1"/>
    <col min="284" max="284" width="4.375" style="572" customWidth="1"/>
    <col min="285" max="308" width="4.5" style="572" customWidth="1"/>
    <col min="309" max="512" width="9" style="572"/>
    <col min="513" max="513" width="3.25" style="572" bestFit="1" customWidth="1"/>
    <col min="514" max="514" width="4" style="572" customWidth="1"/>
    <col min="515" max="515" width="33.625" style="572" customWidth="1"/>
    <col min="516" max="539" width="4.5" style="572" customWidth="1"/>
    <col min="540" max="540" width="4.375" style="572" customWidth="1"/>
    <col min="541" max="564" width="4.5" style="572" customWidth="1"/>
    <col min="565" max="768" width="9" style="572"/>
    <col min="769" max="769" width="3.25" style="572" bestFit="1" customWidth="1"/>
    <col min="770" max="770" width="4" style="572" customWidth="1"/>
    <col min="771" max="771" width="33.625" style="572" customWidth="1"/>
    <col min="772" max="795" width="4.5" style="572" customWidth="1"/>
    <col min="796" max="796" width="4.375" style="572" customWidth="1"/>
    <col min="797" max="820" width="4.5" style="572" customWidth="1"/>
    <col min="821" max="1024" width="9" style="572"/>
    <col min="1025" max="1025" width="3.25" style="572" bestFit="1" customWidth="1"/>
    <col min="1026" max="1026" width="4" style="572" customWidth="1"/>
    <col min="1027" max="1027" width="33.625" style="572" customWidth="1"/>
    <col min="1028" max="1051" width="4.5" style="572" customWidth="1"/>
    <col min="1052" max="1052" width="4.375" style="572" customWidth="1"/>
    <col min="1053" max="1076" width="4.5" style="572" customWidth="1"/>
    <col min="1077" max="1280" width="9" style="572"/>
    <col min="1281" max="1281" width="3.25" style="572" bestFit="1" customWidth="1"/>
    <col min="1282" max="1282" width="4" style="572" customWidth="1"/>
    <col min="1283" max="1283" width="33.625" style="572" customWidth="1"/>
    <col min="1284" max="1307" width="4.5" style="572" customWidth="1"/>
    <col min="1308" max="1308" width="4.375" style="572" customWidth="1"/>
    <col min="1309" max="1332" width="4.5" style="572" customWidth="1"/>
    <col min="1333" max="1536" width="9" style="572"/>
    <col min="1537" max="1537" width="3.25" style="572" bestFit="1" customWidth="1"/>
    <col min="1538" max="1538" width="4" style="572" customWidth="1"/>
    <col min="1539" max="1539" width="33.625" style="572" customWidth="1"/>
    <col min="1540" max="1563" width="4.5" style="572" customWidth="1"/>
    <col min="1564" max="1564" width="4.375" style="572" customWidth="1"/>
    <col min="1565" max="1588" width="4.5" style="572" customWidth="1"/>
    <col min="1589" max="1792" width="9" style="572"/>
    <col min="1793" max="1793" width="3.25" style="572" bestFit="1" customWidth="1"/>
    <col min="1794" max="1794" width="4" style="572" customWidth="1"/>
    <col min="1795" max="1795" width="33.625" style="572" customWidth="1"/>
    <col min="1796" max="1819" width="4.5" style="572" customWidth="1"/>
    <col min="1820" max="1820" width="4.375" style="572" customWidth="1"/>
    <col min="1821" max="1844" width="4.5" style="572" customWidth="1"/>
    <col min="1845" max="2048" width="9" style="572"/>
    <col min="2049" max="2049" width="3.25" style="572" bestFit="1" customWidth="1"/>
    <col min="2050" max="2050" width="4" style="572" customWidth="1"/>
    <col min="2051" max="2051" width="33.625" style="572" customWidth="1"/>
    <col min="2052" max="2075" width="4.5" style="572" customWidth="1"/>
    <col min="2076" max="2076" width="4.375" style="572" customWidth="1"/>
    <col min="2077" max="2100" width="4.5" style="572" customWidth="1"/>
    <col min="2101" max="2304" width="9" style="572"/>
    <col min="2305" max="2305" width="3.25" style="572" bestFit="1" customWidth="1"/>
    <col min="2306" max="2306" width="4" style="572" customWidth="1"/>
    <col min="2307" max="2307" width="33.625" style="572" customWidth="1"/>
    <col min="2308" max="2331" width="4.5" style="572" customWidth="1"/>
    <col min="2332" max="2332" width="4.375" style="572" customWidth="1"/>
    <col min="2333" max="2356" width="4.5" style="572" customWidth="1"/>
    <col min="2357" max="2560" width="9" style="572"/>
    <col min="2561" max="2561" width="3.25" style="572" bestFit="1" customWidth="1"/>
    <col min="2562" max="2562" width="4" style="572" customWidth="1"/>
    <col min="2563" max="2563" width="33.625" style="572" customWidth="1"/>
    <col min="2564" max="2587" width="4.5" style="572" customWidth="1"/>
    <col min="2588" max="2588" width="4.375" style="572" customWidth="1"/>
    <col min="2589" max="2612" width="4.5" style="572" customWidth="1"/>
    <col min="2613" max="2816" width="9" style="572"/>
    <col min="2817" max="2817" width="3.25" style="572" bestFit="1" customWidth="1"/>
    <col min="2818" max="2818" width="4" style="572" customWidth="1"/>
    <col min="2819" max="2819" width="33.625" style="572" customWidth="1"/>
    <col min="2820" max="2843" width="4.5" style="572" customWidth="1"/>
    <col min="2844" max="2844" width="4.375" style="572" customWidth="1"/>
    <col min="2845" max="2868" width="4.5" style="572" customWidth="1"/>
    <col min="2869" max="3072" width="9" style="572"/>
    <col min="3073" max="3073" width="3.25" style="572" bestFit="1" customWidth="1"/>
    <col min="3074" max="3074" width="4" style="572" customWidth="1"/>
    <col min="3075" max="3075" width="33.625" style="572" customWidth="1"/>
    <col min="3076" max="3099" width="4.5" style="572" customWidth="1"/>
    <col min="3100" max="3100" width="4.375" style="572" customWidth="1"/>
    <col min="3101" max="3124" width="4.5" style="572" customWidth="1"/>
    <col min="3125" max="3328" width="9" style="572"/>
    <col min="3329" max="3329" width="3.25" style="572" bestFit="1" customWidth="1"/>
    <col min="3330" max="3330" width="4" style="572" customWidth="1"/>
    <col min="3331" max="3331" width="33.625" style="572" customWidth="1"/>
    <col min="3332" max="3355" width="4.5" style="572" customWidth="1"/>
    <col min="3356" max="3356" width="4.375" style="572" customWidth="1"/>
    <col min="3357" max="3380" width="4.5" style="572" customWidth="1"/>
    <col min="3381" max="3584" width="9" style="572"/>
    <col min="3585" max="3585" width="3.25" style="572" bestFit="1" customWidth="1"/>
    <col min="3586" max="3586" width="4" style="572" customWidth="1"/>
    <col min="3587" max="3587" width="33.625" style="572" customWidth="1"/>
    <col min="3588" max="3611" width="4.5" style="572" customWidth="1"/>
    <col min="3612" max="3612" width="4.375" style="572" customWidth="1"/>
    <col min="3613" max="3636" width="4.5" style="572" customWidth="1"/>
    <col min="3637" max="3840" width="9" style="572"/>
    <col min="3841" max="3841" width="3.25" style="572" bestFit="1" customWidth="1"/>
    <col min="3842" max="3842" width="4" style="572" customWidth="1"/>
    <col min="3843" max="3843" width="33.625" style="572" customWidth="1"/>
    <col min="3844" max="3867" width="4.5" style="572" customWidth="1"/>
    <col min="3868" max="3868" width="4.375" style="572" customWidth="1"/>
    <col min="3869" max="3892" width="4.5" style="572" customWidth="1"/>
    <col min="3893" max="4096" width="9" style="572"/>
    <col min="4097" max="4097" width="3.25" style="572" bestFit="1" customWidth="1"/>
    <col min="4098" max="4098" width="4" style="572" customWidth="1"/>
    <col min="4099" max="4099" width="33.625" style="572" customWidth="1"/>
    <col min="4100" max="4123" width="4.5" style="572" customWidth="1"/>
    <col min="4124" max="4124" width="4.375" style="572" customWidth="1"/>
    <col min="4125" max="4148" width="4.5" style="572" customWidth="1"/>
    <col min="4149" max="4352" width="9" style="572"/>
    <col min="4353" max="4353" width="3.25" style="572" bestFit="1" customWidth="1"/>
    <col min="4354" max="4354" width="4" style="572" customWidth="1"/>
    <col min="4355" max="4355" width="33.625" style="572" customWidth="1"/>
    <col min="4356" max="4379" width="4.5" style="572" customWidth="1"/>
    <col min="4380" max="4380" width="4.375" style="572" customWidth="1"/>
    <col min="4381" max="4404" width="4.5" style="572" customWidth="1"/>
    <col min="4405" max="4608" width="9" style="572"/>
    <col min="4609" max="4609" width="3.25" style="572" bestFit="1" customWidth="1"/>
    <col min="4610" max="4610" width="4" style="572" customWidth="1"/>
    <col min="4611" max="4611" width="33.625" style="572" customWidth="1"/>
    <col min="4612" max="4635" width="4.5" style="572" customWidth="1"/>
    <col min="4636" max="4636" width="4.375" style="572" customWidth="1"/>
    <col min="4637" max="4660" width="4.5" style="572" customWidth="1"/>
    <col min="4661" max="4864" width="9" style="572"/>
    <col min="4865" max="4865" width="3.25" style="572" bestFit="1" customWidth="1"/>
    <col min="4866" max="4866" width="4" style="572" customWidth="1"/>
    <col min="4867" max="4867" width="33.625" style="572" customWidth="1"/>
    <col min="4868" max="4891" width="4.5" style="572" customWidth="1"/>
    <col min="4892" max="4892" width="4.375" style="572" customWidth="1"/>
    <col min="4893" max="4916" width="4.5" style="572" customWidth="1"/>
    <col min="4917" max="5120" width="9" style="572"/>
    <col min="5121" max="5121" width="3.25" style="572" bestFit="1" customWidth="1"/>
    <col min="5122" max="5122" width="4" style="572" customWidth="1"/>
    <col min="5123" max="5123" width="33.625" style="572" customWidth="1"/>
    <col min="5124" max="5147" width="4.5" style="572" customWidth="1"/>
    <col min="5148" max="5148" width="4.375" style="572" customWidth="1"/>
    <col min="5149" max="5172" width="4.5" style="572" customWidth="1"/>
    <col min="5173" max="5376" width="9" style="572"/>
    <col min="5377" max="5377" width="3.25" style="572" bestFit="1" customWidth="1"/>
    <col min="5378" max="5378" width="4" style="572" customWidth="1"/>
    <col min="5379" max="5379" width="33.625" style="572" customWidth="1"/>
    <col min="5380" max="5403" width="4.5" style="572" customWidth="1"/>
    <col min="5404" max="5404" width="4.375" style="572" customWidth="1"/>
    <col min="5405" max="5428" width="4.5" style="572" customWidth="1"/>
    <col min="5429" max="5632" width="9" style="572"/>
    <col min="5633" max="5633" width="3.25" style="572" bestFit="1" customWidth="1"/>
    <col min="5634" max="5634" width="4" style="572" customWidth="1"/>
    <col min="5635" max="5635" width="33.625" style="572" customWidth="1"/>
    <col min="5636" max="5659" width="4.5" style="572" customWidth="1"/>
    <col min="5660" max="5660" width="4.375" style="572" customWidth="1"/>
    <col min="5661" max="5684" width="4.5" style="572" customWidth="1"/>
    <col min="5685" max="5888" width="9" style="572"/>
    <col min="5889" max="5889" width="3.25" style="572" bestFit="1" customWidth="1"/>
    <col min="5890" max="5890" width="4" style="572" customWidth="1"/>
    <col min="5891" max="5891" width="33.625" style="572" customWidth="1"/>
    <col min="5892" max="5915" width="4.5" style="572" customWidth="1"/>
    <col min="5916" max="5916" width="4.375" style="572" customWidth="1"/>
    <col min="5917" max="5940" width="4.5" style="572" customWidth="1"/>
    <col min="5941" max="6144" width="9" style="572"/>
    <col min="6145" max="6145" width="3.25" style="572" bestFit="1" customWidth="1"/>
    <col min="6146" max="6146" width="4" style="572" customWidth="1"/>
    <col min="6147" max="6147" width="33.625" style="572" customWidth="1"/>
    <col min="6148" max="6171" width="4.5" style="572" customWidth="1"/>
    <col min="6172" max="6172" width="4.375" style="572" customWidth="1"/>
    <col min="6173" max="6196" width="4.5" style="572" customWidth="1"/>
    <col min="6197" max="6400" width="9" style="572"/>
    <col min="6401" max="6401" width="3.25" style="572" bestFit="1" customWidth="1"/>
    <col min="6402" max="6402" width="4" style="572" customWidth="1"/>
    <col min="6403" max="6403" width="33.625" style="572" customWidth="1"/>
    <col min="6404" max="6427" width="4.5" style="572" customWidth="1"/>
    <col min="6428" max="6428" width="4.375" style="572" customWidth="1"/>
    <col min="6429" max="6452" width="4.5" style="572" customWidth="1"/>
    <col min="6453" max="6656" width="9" style="572"/>
    <col min="6657" max="6657" width="3.25" style="572" bestFit="1" customWidth="1"/>
    <col min="6658" max="6658" width="4" style="572" customWidth="1"/>
    <col min="6659" max="6659" width="33.625" style="572" customWidth="1"/>
    <col min="6660" max="6683" width="4.5" style="572" customWidth="1"/>
    <col min="6684" max="6684" width="4.375" style="572" customWidth="1"/>
    <col min="6685" max="6708" width="4.5" style="572" customWidth="1"/>
    <col min="6709" max="6912" width="9" style="572"/>
    <col min="6913" max="6913" width="3.25" style="572" bestFit="1" customWidth="1"/>
    <col min="6914" max="6914" width="4" style="572" customWidth="1"/>
    <col min="6915" max="6915" width="33.625" style="572" customWidth="1"/>
    <col min="6916" max="6939" width="4.5" style="572" customWidth="1"/>
    <col min="6940" max="6940" width="4.375" style="572" customWidth="1"/>
    <col min="6941" max="6964" width="4.5" style="572" customWidth="1"/>
    <col min="6965" max="7168" width="9" style="572"/>
    <col min="7169" max="7169" width="3.25" style="572" bestFit="1" customWidth="1"/>
    <col min="7170" max="7170" width="4" style="572" customWidth="1"/>
    <col min="7171" max="7171" width="33.625" style="572" customWidth="1"/>
    <col min="7172" max="7195" width="4.5" style="572" customWidth="1"/>
    <col min="7196" max="7196" width="4.375" style="572" customWidth="1"/>
    <col min="7197" max="7220" width="4.5" style="572" customWidth="1"/>
    <col min="7221" max="7424" width="9" style="572"/>
    <col min="7425" max="7425" width="3.25" style="572" bestFit="1" customWidth="1"/>
    <col min="7426" max="7426" width="4" style="572" customWidth="1"/>
    <col min="7427" max="7427" width="33.625" style="572" customWidth="1"/>
    <col min="7428" max="7451" width="4.5" style="572" customWidth="1"/>
    <col min="7452" max="7452" width="4.375" style="572" customWidth="1"/>
    <col min="7453" max="7476" width="4.5" style="572" customWidth="1"/>
    <col min="7477" max="7680" width="9" style="572"/>
    <col min="7681" max="7681" width="3.25" style="572" bestFit="1" customWidth="1"/>
    <col min="7682" max="7682" width="4" style="572" customWidth="1"/>
    <col min="7683" max="7683" width="33.625" style="572" customWidth="1"/>
    <col min="7684" max="7707" width="4.5" style="572" customWidth="1"/>
    <col min="7708" max="7708" width="4.375" style="572" customWidth="1"/>
    <col min="7709" max="7732" width="4.5" style="572" customWidth="1"/>
    <col min="7733" max="7936" width="9" style="572"/>
    <col min="7937" max="7937" width="3.25" style="572" bestFit="1" customWidth="1"/>
    <col min="7938" max="7938" width="4" style="572" customWidth="1"/>
    <col min="7939" max="7939" width="33.625" style="572" customWidth="1"/>
    <col min="7940" max="7963" width="4.5" style="572" customWidth="1"/>
    <col min="7964" max="7964" width="4.375" style="572" customWidth="1"/>
    <col min="7965" max="7988" width="4.5" style="572" customWidth="1"/>
    <col min="7989" max="8192" width="9" style="572"/>
    <col min="8193" max="8193" width="3.25" style="572" bestFit="1" customWidth="1"/>
    <col min="8194" max="8194" width="4" style="572" customWidth="1"/>
    <col min="8195" max="8195" width="33.625" style="572" customWidth="1"/>
    <col min="8196" max="8219" width="4.5" style="572" customWidth="1"/>
    <col min="8220" max="8220" width="4.375" style="572" customWidth="1"/>
    <col min="8221" max="8244" width="4.5" style="572" customWidth="1"/>
    <col min="8245" max="8448" width="9" style="572"/>
    <col min="8449" max="8449" width="3.25" style="572" bestFit="1" customWidth="1"/>
    <col min="8450" max="8450" width="4" style="572" customWidth="1"/>
    <col min="8451" max="8451" width="33.625" style="572" customWidth="1"/>
    <col min="8452" max="8475" width="4.5" style="572" customWidth="1"/>
    <col min="8476" max="8476" width="4.375" style="572" customWidth="1"/>
    <col min="8477" max="8500" width="4.5" style="572" customWidth="1"/>
    <col min="8501" max="8704" width="9" style="572"/>
    <col min="8705" max="8705" width="3.25" style="572" bestFit="1" customWidth="1"/>
    <col min="8706" max="8706" width="4" style="572" customWidth="1"/>
    <col min="8707" max="8707" width="33.625" style="572" customWidth="1"/>
    <col min="8708" max="8731" width="4.5" style="572" customWidth="1"/>
    <col min="8732" max="8732" width="4.375" style="572" customWidth="1"/>
    <col min="8733" max="8756" width="4.5" style="572" customWidth="1"/>
    <col min="8757" max="8960" width="9" style="572"/>
    <col min="8961" max="8961" width="3.25" style="572" bestFit="1" customWidth="1"/>
    <col min="8962" max="8962" width="4" style="572" customWidth="1"/>
    <col min="8963" max="8963" width="33.625" style="572" customWidth="1"/>
    <col min="8964" max="8987" width="4.5" style="572" customWidth="1"/>
    <col min="8988" max="8988" width="4.375" style="572" customWidth="1"/>
    <col min="8989" max="9012" width="4.5" style="572" customWidth="1"/>
    <col min="9013" max="9216" width="9" style="572"/>
    <col min="9217" max="9217" width="3.25" style="572" bestFit="1" customWidth="1"/>
    <col min="9218" max="9218" width="4" style="572" customWidth="1"/>
    <col min="9219" max="9219" width="33.625" style="572" customWidth="1"/>
    <col min="9220" max="9243" width="4.5" style="572" customWidth="1"/>
    <col min="9244" max="9244" width="4.375" style="572" customWidth="1"/>
    <col min="9245" max="9268" width="4.5" style="572" customWidth="1"/>
    <col min="9269" max="9472" width="9" style="572"/>
    <col min="9473" max="9473" width="3.25" style="572" bestFit="1" customWidth="1"/>
    <col min="9474" max="9474" width="4" style="572" customWidth="1"/>
    <col min="9475" max="9475" width="33.625" style="572" customWidth="1"/>
    <col min="9476" max="9499" width="4.5" style="572" customWidth="1"/>
    <col min="9500" max="9500" width="4.375" style="572" customWidth="1"/>
    <col min="9501" max="9524" width="4.5" style="572" customWidth="1"/>
    <col min="9525" max="9728" width="9" style="572"/>
    <col min="9729" max="9729" width="3.25" style="572" bestFit="1" customWidth="1"/>
    <col min="9730" max="9730" width="4" style="572" customWidth="1"/>
    <col min="9731" max="9731" width="33.625" style="572" customWidth="1"/>
    <col min="9732" max="9755" width="4.5" style="572" customWidth="1"/>
    <col min="9756" max="9756" width="4.375" style="572" customWidth="1"/>
    <col min="9757" max="9780" width="4.5" style="572" customWidth="1"/>
    <col min="9781" max="9984" width="9" style="572"/>
    <col min="9985" max="9985" width="3.25" style="572" bestFit="1" customWidth="1"/>
    <col min="9986" max="9986" width="4" style="572" customWidth="1"/>
    <col min="9987" max="9987" width="33.625" style="572" customWidth="1"/>
    <col min="9988" max="10011" width="4.5" style="572" customWidth="1"/>
    <col min="10012" max="10012" width="4.375" style="572" customWidth="1"/>
    <col min="10013" max="10036" width="4.5" style="572" customWidth="1"/>
    <col min="10037" max="10240" width="9" style="572"/>
    <col min="10241" max="10241" width="3.25" style="572" bestFit="1" customWidth="1"/>
    <col min="10242" max="10242" width="4" style="572" customWidth="1"/>
    <col min="10243" max="10243" width="33.625" style="572" customWidth="1"/>
    <col min="10244" max="10267" width="4.5" style="572" customWidth="1"/>
    <col min="10268" max="10268" width="4.375" style="572" customWidth="1"/>
    <col min="10269" max="10292" width="4.5" style="572" customWidth="1"/>
    <col min="10293" max="10496" width="9" style="572"/>
    <col min="10497" max="10497" width="3.25" style="572" bestFit="1" customWidth="1"/>
    <col min="10498" max="10498" width="4" style="572" customWidth="1"/>
    <col min="10499" max="10499" width="33.625" style="572" customWidth="1"/>
    <col min="10500" max="10523" width="4.5" style="572" customWidth="1"/>
    <col min="10524" max="10524" width="4.375" style="572" customWidth="1"/>
    <col min="10525" max="10548" width="4.5" style="572" customWidth="1"/>
    <col min="10549" max="10752" width="9" style="572"/>
    <col min="10753" max="10753" width="3.25" style="572" bestFit="1" customWidth="1"/>
    <col min="10754" max="10754" width="4" style="572" customWidth="1"/>
    <col min="10755" max="10755" width="33.625" style="572" customWidth="1"/>
    <col min="10756" max="10779" width="4.5" style="572" customWidth="1"/>
    <col min="10780" max="10780" width="4.375" style="572" customWidth="1"/>
    <col min="10781" max="10804" width="4.5" style="572" customWidth="1"/>
    <col min="10805" max="11008" width="9" style="572"/>
    <col min="11009" max="11009" width="3.25" style="572" bestFit="1" customWidth="1"/>
    <col min="11010" max="11010" width="4" style="572" customWidth="1"/>
    <col min="11011" max="11011" width="33.625" style="572" customWidth="1"/>
    <col min="11012" max="11035" width="4.5" style="572" customWidth="1"/>
    <col min="11036" max="11036" width="4.375" style="572" customWidth="1"/>
    <col min="11037" max="11060" width="4.5" style="572" customWidth="1"/>
    <col min="11061" max="11264" width="9" style="572"/>
    <col min="11265" max="11265" width="3.25" style="572" bestFit="1" customWidth="1"/>
    <col min="11266" max="11266" width="4" style="572" customWidth="1"/>
    <col min="11267" max="11267" width="33.625" style="572" customWidth="1"/>
    <col min="11268" max="11291" width="4.5" style="572" customWidth="1"/>
    <col min="11292" max="11292" width="4.375" style="572" customWidth="1"/>
    <col min="11293" max="11316" width="4.5" style="572" customWidth="1"/>
    <col min="11317" max="11520" width="9" style="572"/>
    <col min="11521" max="11521" width="3.25" style="572" bestFit="1" customWidth="1"/>
    <col min="11522" max="11522" width="4" style="572" customWidth="1"/>
    <col min="11523" max="11523" width="33.625" style="572" customWidth="1"/>
    <col min="11524" max="11547" width="4.5" style="572" customWidth="1"/>
    <col min="11548" max="11548" width="4.375" style="572" customWidth="1"/>
    <col min="11549" max="11572" width="4.5" style="572" customWidth="1"/>
    <col min="11573" max="11776" width="9" style="572"/>
    <col min="11777" max="11777" width="3.25" style="572" bestFit="1" customWidth="1"/>
    <col min="11778" max="11778" width="4" style="572" customWidth="1"/>
    <col min="11779" max="11779" width="33.625" style="572" customWidth="1"/>
    <col min="11780" max="11803" width="4.5" style="572" customWidth="1"/>
    <col min="11804" max="11804" width="4.375" style="572" customWidth="1"/>
    <col min="11805" max="11828" width="4.5" style="572" customWidth="1"/>
    <col min="11829" max="12032" width="9" style="572"/>
    <col min="12033" max="12033" width="3.25" style="572" bestFit="1" customWidth="1"/>
    <col min="12034" max="12034" width="4" style="572" customWidth="1"/>
    <col min="12035" max="12035" width="33.625" style="572" customWidth="1"/>
    <col min="12036" max="12059" width="4.5" style="572" customWidth="1"/>
    <col min="12060" max="12060" width="4.375" style="572" customWidth="1"/>
    <col min="12061" max="12084" width="4.5" style="572" customWidth="1"/>
    <col min="12085" max="12288" width="9" style="572"/>
    <col min="12289" max="12289" width="3.25" style="572" bestFit="1" customWidth="1"/>
    <col min="12290" max="12290" width="4" style="572" customWidth="1"/>
    <col min="12291" max="12291" width="33.625" style="572" customWidth="1"/>
    <col min="12292" max="12315" width="4.5" style="572" customWidth="1"/>
    <col min="12316" max="12316" width="4.375" style="572" customWidth="1"/>
    <col min="12317" max="12340" width="4.5" style="572" customWidth="1"/>
    <col min="12341" max="12544" width="9" style="572"/>
    <col min="12545" max="12545" width="3.25" style="572" bestFit="1" customWidth="1"/>
    <col min="12546" max="12546" width="4" style="572" customWidth="1"/>
    <col min="12547" max="12547" width="33.625" style="572" customWidth="1"/>
    <col min="12548" max="12571" width="4.5" style="572" customWidth="1"/>
    <col min="12572" max="12572" width="4.375" style="572" customWidth="1"/>
    <col min="12573" max="12596" width="4.5" style="572" customWidth="1"/>
    <col min="12597" max="12800" width="9" style="572"/>
    <col min="12801" max="12801" width="3.25" style="572" bestFit="1" customWidth="1"/>
    <col min="12802" max="12802" width="4" style="572" customWidth="1"/>
    <col min="12803" max="12803" width="33.625" style="572" customWidth="1"/>
    <col min="12804" max="12827" width="4.5" style="572" customWidth="1"/>
    <col min="12828" max="12828" width="4.375" style="572" customWidth="1"/>
    <col min="12829" max="12852" width="4.5" style="572" customWidth="1"/>
    <col min="12853" max="13056" width="9" style="572"/>
    <col min="13057" max="13057" width="3.25" style="572" bestFit="1" customWidth="1"/>
    <col min="13058" max="13058" width="4" style="572" customWidth="1"/>
    <col min="13059" max="13059" width="33.625" style="572" customWidth="1"/>
    <col min="13060" max="13083" width="4.5" style="572" customWidth="1"/>
    <col min="13084" max="13084" width="4.375" style="572" customWidth="1"/>
    <col min="13085" max="13108" width="4.5" style="572" customWidth="1"/>
    <col min="13109" max="13312" width="9" style="572"/>
    <col min="13313" max="13313" width="3.25" style="572" bestFit="1" customWidth="1"/>
    <col min="13314" max="13314" width="4" style="572" customWidth="1"/>
    <col min="13315" max="13315" width="33.625" style="572" customWidth="1"/>
    <col min="13316" max="13339" width="4.5" style="572" customWidth="1"/>
    <col min="13340" max="13340" width="4.375" style="572" customWidth="1"/>
    <col min="13341" max="13364" width="4.5" style="572" customWidth="1"/>
    <col min="13365" max="13568" width="9" style="572"/>
    <col min="13569" max="13569" width="3.25" style="572" bestFit="1" customWidth="1"/>
    <col min="13570" max="13570" width="4" style="572" customWidth="1"/>
    <col min="13571" max="13571" width="33.625" style="572" customWidth="1"/>
    <col min="13572" max="13595" width="4.5" style="572" customWidth="1"/>
    <col min="13596" max="13596" width="4.375" style="572" customWidth="1"/>
    <col min="13597" max="13620" width="4.5" style="572" customWidth="1"/>
    <col min="13621" max="13824" width="9" style="572"/>
    <col min="13825" max="13825" width="3.25" style="572" bestFit="1" customWidth="1"/>
    <col min="13826" max="13826" width="4" style="572" customWidth="1"/>
    <col min="13827" max="13827" width="33.625" style="572" customWidth="1"/>
    <col min="13828" max="13851" width="4.5" style="572" customWidth="1"/>
    <col min="13852" max="13852" width="4.375" style="572" customWidth="1"/>
    <col min="13853" max="13876" width="4.5" style="572" customWidth="1"/>
    <col min="13877" max="14080" width="9" style="572"/>
    <col min="14081" max="14081" width="3.25" style="572" bestFit="1" customWidth="1"/>
    <col min="14082" max="14082" width="4" style="572" customWidth="1"/>
    <col min="14083" max="14083" width="33.625" style="572" customWidth="1"/>
    <col min="14084" max="14107" width="4.5" style="572" customWidth="1"/>
    <col min="14108" max="14108" width="4.375" style="572" customWidth="1"/>
    <col min="14109" max="14132" width="4.5" style="572" customWidth="1"/>
    <col min="14133" max="14336" width="9" style="572"/>
    <col min="14337" max="14337" width="3.25" style="572" bestFit="1" customWidth="1"/>
    <col min="14338" max="14338" width="4" style="572" customWidth="1"/>
    <col min="14339" max="14339" width="33.625" style="572" customWidth="1"/>
    <col min="14340" max="14363" width="4.5" style="572" customWidth="1"/>
    <col min="14364" max="14364" width="4.375" style="572" customWidth="1"/>
    <col min="14365" max="14388" width="4.5" style="572" customWidth="1"/>
    <col min="14389" max="14592" width="9" style="572"/>
    <col min="14593" max="14593" width="3.25" style="572" bestFit="1" customWidth="1"/>
    <col min="14594" max="14594" width="4" style="572" customWidth="1"/>
    <col min="14595" max="14595" width="33.625" style="572" customWidth="1"/>
    <col min="14596" max="14619" width="4.5" style="572" customWidth="1"/>
    <col min="14620" max="14620" width="4.375" style="572" customWidth="1"/>
    <col min="14621" max="14644" width="4.5" style="572" customWidth="1"/>
    <col min="14645" max="14848" width="9" style="572"/>
    <col min="14849" max="14849" width="3.25" style="572" bestFit="1" customWidth="1"/>
    <col min="14850" max="14850" width="4" style="572" customWidth="1"/>
    <col min="14851" max="14851" width="33.625" style="572" customWidth="1"/>
    <col min="14852" max="14875" width="4.5" style="572" customWidth="1"/>
    <col min="14876" max="14876" width="4.375" style="572" customWidth="1"/>
    <col min="14877" max="14900" width="4.5" style="572" customWidth="1"/>
    <col min="14901" max="15104" width="9" style="572"/>
    <col min="15105" max="15105" width="3.25" style="572" bestFit="1" customWidth="1"/>
    <col min="15106" max="15106" width="4" style="572" customWidth="1"/>
    <col min="15107" max="15107" width="33.625" style="572" customWidth="1"/>
    <col min="15108" max="15131" width="4.5" style="572" customWidth="1"/>
    <col min="15132" max="15132" width="4.375" style="572" customWidth="1"/>
    <col min="15133" max="15156" width="4.5" style="572" customWidth="1"/>
    <col min="15157" max="15360" width="9" style="572"/>
    <col min="15361" max="15361" width="3.25" style="572" bestFit="1" customWidth="1"/>
    <col min="15362" max="15362" width="4" style="572" customWidth="1"/>
    <col min="15363" max="15363" width="33.625" style="572" customWidth="1"/>
    <col min="15364" max="15387" width="4.5" style="572" customWidth="1"/>
    <col min="15388" max="15388" width="4.375" style="572" customWidth="1"/>
    <col min="15389" max="15412" width="4.5" style="572" customWidth="1"/>
    <col min="15413" max="15616" width="9" style="572"/>
    <col min="15617" max="15617" width="3.25" style="572" bestFit="1" customWidth="1"/>
    <col min="15618" max="15618" width="4" style="572" customWidth="1"/>
    <col min="15619" max="15619" width="33.625" style="572" customWidth="1"/>
    <col min="15620" max="15643" width="4.5" style="572" customWidth="1"/>
    <col min="15644" max="15644" width="4.375" style="572" customWidth="1"/>
    <col min="15645" max="15668" width="4.5" style="572" customWidth="1"/>
    <col min="15669" max="15872" width="9" style="572"/>
    <col min="15873" max="15873" width="3.25" style="572" bestFit="1" customWidth="1"/>
    <col min="15874" max="15874" width="4" style="572" customWidth="1"/>
    <col min="15875" max="15875" width="33.625" style="572" customWidth="1"/>
    <col min="15876" max="15899" width="4.5" style="572" customWidth="1"/>
    <col min="15900" max="15900" width="4.375" style="572" customWidth="1"/>
    <col min="15901" max="15924" width="4.5" style="572" customWidth="1"/>
    <col min="15925" max="16128" width="9" style="572"/>
    <col min="16129" max="16129" width="3.25" style="572" bestFit="1" customWidth="1"/>
    <col min="16130" max="16130" width="4" style="572" customWidth="1"/>
    <col min="16131" max="16131" width="33.625" style="572" customWidth="1"/>
    <col min="16132" max="16155" width="4.5" style="572" customWidth="1"/>
    <col min="16156" max="16156" width="4.375" style="572" customWidth="1"/>
    <col min="16157" max="16180" width="4.5" style="572" customWidth="1"/>
    <col min="16181" max="16384" width="9" style="572"/>
  </cols>
  <sheetData>
    <row r="1" spans="1:63" ht="20.100000000000001" customHeight="1">
      <c r="B1" s="573" t="s">
        <v>1411</v>
      </c>
      <c r="C1" s="572" t="s">
        <v>1208</v>
      </c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4"/>
      <c r="AN1" s="574"/>
      <c r="AO1" s="574"/>
      <c r="AP1" s="574"/>
      <c r="AQ1" s="574"/>
      <c r="AR1" s="574"/>
      <c r="AS1" s="574"/>
      <c r="AT1" s="574"/>
      <c r="AU1" s="574"/>
      <c r="AV1" s="574"/>
      <c r="AW1" s="574"/>
      <c r="AX1" s="574"/>
      <c r="AY1" s="574"/>
      <c r="AZ1" s="574"/>
    </row>
    <row r="2" spans="1:63" ht="20.100000000000001" customHeight="1">
      <c r="A2" s="572">
        <v>1</v>
      </c>
      <c r="C2" s="574"/>
      <c r="D2" s="620"/>
      <c r="E2" s="620"/>
      <c r="I2" s="620"/>
      <c r="M2" s="619"/>
      <c r="N2" s="620"/>
      <c r="O2" s="619"/>
      <c r="P2" s="620"/>
      <c r="Q2" s="620"/>
      <c r="X2" s="574"/>
      <c r="Y2" s="574"/>
      <c r="AA2" s="574"/>
      <c r="AB2" s="574"/>
      <c r="AC2" s="574"/>
      <c r="AD2" s="574"/>
      <c r="AE2" s="574"/>
      <c r="AF2" s="574"/>
      <c r="AG2" s="574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19"/>
      <c r="BB2" s="619"/>
      <c r="BC2" s="619"/>
      <c r="BD2" s="619"/>
      <c r="BE2" s="619"/>
      <c r="BF2" s="619"/>
      <c r="BG2" s="619"/>
      <c r="BH2" s="619"/>
      <c r="BI2" s="619"/>
      <c r="BJ2" s="619"/>
      <c r="BK2" s="619"/>
    </row>
    <row r="3" spans="1:63" ht="20.100000000000001" customHeight="1">
      <c r="A3" s="572">
        <v>2</v>
      </c>
      <c r="C3" s="574"/>
      <c r="D3" s="620"/>
      <c r="E3" s="620"/>
      <c r="F3" s="574"/>
      <c r="G3" s="574"/>
      <c r="H3" s="574"/>
      <c r="I3" s="574"/>
      <c r="M3" s="574"/>
      <c r="N3" s="574"/>
      <c r="O3" s="574"/>
      <c r="P3" s="574"/>
      <c r="Q3" s="574"/>
      <c r="R3" s="574"/>
      <c r="S3" s="574"/>
      <c r="T3" s="574"/>
      <c r="X3" s="574"/>
      <c r="Y3" s="574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19"/>
      <c r="BB3" s="619"/>
      <c r="BC3" s="619"/>
      <c r="BD3" s="619"/>
      <c r="BE3" s="619"/>
      <c r="BF3" s="619"/>
      <c r="BG3" s="619"/>
      <c r="BH3" s="619"/>
      <c r="BI3" s="619"/>
      <c r="BJ3" s="619"/>
      <c r="BK3" s="619"/>
    </row>
    <row r="4" spans="1:63" ht="20.100000000000001" customHeight="1">
      <c r="A4" s="572">
        <v>3</v>
      </c>
      <c r="C4" s="620" t="s">
        <v>1145</v>
      </c>
      <c r="D4" s="620" t="s">
        <v>1146</v>
      </c>
      <c r="E4" s="620" t="s">
        <v>1147</v>
      </c>
      <c r="F4" s="620" t="s">
        <v>1146</v>
      </c>
      <c r="G4" s="620" t="s">
        <v>1147</v>
      </c>
      <c r="H4" s="620" t="s">
        <v>1146</v>
      </c>
      <c r="I4" s="620" t="s">
        <v>1147</v>
      </c>
      <c r="J4" s="620" t="s">
        <v>1146</v>
      </c>
      <c r="K4" s="620" t="s">
        <v>1147</v>
      </c>
      <c r="L4" s="620" t="s">
        <v>1146</v>
      </c>
      <c r="M4" s="620" t="s">
        <v>1147</v>
      </c>
      <c r="N4" s="620" t="s">
        <v>1146</v>
      </c>
      <c r="O4" s="620" t="s">
        <v>1147</v>
      </c>
      <c r="P4" s="620" t="s">
        <v>1146</v>
      </c>
      <c r="Q4" s="620" t="s">
        <v>1147</v>
      </c>
      <c r="R4" s="620" t="s">
        <v>1146</v>
      </c>
      <c r="S4" s="620" t="s">
        <v>1147</v>
      </c>
      <c r="T4" s="620" t="s">
        <v>1146</v>
      </c>
      <c r="U4" s="620" t="s">
        <v>1147</v>
      </c>
      <c r="V4" s="620" t="s">
        <v>1146</v>
      </c>
      <c r="W4" s="620" t="s">
        <v>1147</v>
      </c>
      <c r="X4" s="620" t="s">
        <v>1146</v>
      </c>
      <c r="Y4" s="620" t="s">
        <v>1147</v>
      </c>
      <c r="Z4" s="620" t="s">
        <v>1146</v>
      </c>
      <c r="AA4" s="620" t="s">
        <v>1147</v>
      </c>
      <c r="AB4" s="620" t="s">
        <v>1146</v>
      </c>
      <c r="AC4" s="620" t="s">
        <v>1147</v>
      </c>
      <c r="AD4" s="620" t="s">
        <v>1010</v>
      </c>
      <c r="AE4" s="620"/>
      <c r="AF4" s="620"/>
      <c r="AG4" s="620"/>
      <c r="AH4" s="620"/>
      <c r="AI4" s="620"/>
      <c r="AJ4" s="620"/>
      <c r="AK4" s="620"/>
      <c r="AL4" s="620"/>
      <c r="AM4" s="620"/>
      <c r="AN4" s="620"/>
      <c r="AO4" s="620"/>
      <c r="AP4" s="620"/>
      <c r="AQ4" s="620"/>
      <c r="AR4" s="620"/>
      <c r="AS4" s="620"/>
      <c r="AT4" s="620"/>
      <c r="AU4" s="620"/>
      <c r="AV4" s="620"/>
      <c r="AW4" s="620"/>
      <c r="AX4" s="620"/>
      <c r="AY4" s="620"/>
      <c r="AZ4" s="620"/>
      <c r="BA4" s="619"/>
      <c r="BB4" s="619"/>
      <c r="BC4" s="619"/>
      <c r="BD4" s="619"/>
      <c r="BE4" s="619"/>
      <c r="BF4" s="619"/>
      <c r="BG4" s="619"/>
      <c r="BH4" s="619"/>
      <c r="BI4" s="619"/>
      <c r="BJ4" s="619"/>
      <c r="BK4" s="619"/>
    </row>
    <row r="5" spans="1:63" s="574" customFormat="1" ht="20.100000000000001" customHeight="1">
      <c r="A5" s="572">
        <v>4</v>
      </c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>
        <f>SUM(D5:AC5)</f>
        <v>0</v>
      </c>
      <c r="AX5" s="620"/>
      <c r="AY5" s="620"/>
      <c r="AZ5" s="620"/>
      <c r="BA5" s="620"/>
      <c r="BB5" s="620"/>
      <c r="BC5" s="620"/>
      <c r="BD5" s="620"/>
      <c r="BE5" s="620"/>
      <c r="BF5" s="620"/>
      <c r="BG5" s="620"/>
      <c r="BH5" s="620"/>
      <c r="BI5" s="620"/>
      <c r="BJ5" s="620"/>
      <c r="BK5" s="620"/>
    </row>
    <row r="6" spans="1:63" s="574" customFormat="1" ht="20.100000000000001" customHeight="1">
      <c r="A6" s="572">
        <v>6</v>
      </c>
      <c r="B6" s="574" t="s">
        <v>1120</v>
      </c>
      <c r="C6" s="574" t="s">
        <v>1407</v>
      </c>
      <c r="D6" s="575">
        <v>0.3</v>
      </c>
      <c r="E6" s="575">
        <v>1.6</v>
      </c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>
        <f>SUM(D6:AC6)</f>
        <v>1.9000000000000001</v>
      </c>
    </row>
    <row r="7" spans="1:63" s="574" customFormat="1" ht="20.100000000000001" customHeight="1">
      <c r="A7" s="572">
        <v>7</v>
      </c>
      <c r="B7" s="574" t="s">
        <v>1120</v>
      </c>
      <c r="C7" s="574" t="s">
        <v>1408</v>
      </c>
      <c r="D7" s="574">
        <v>0.8</v>
      </c>
      <c r="E7" s="574">
        <v>1.6</v>
      </c>
      <c r="F7" s="574">
        <v>2.5</v>
      </c>
      <c r="G7" s="575">
        <v>0.5</v>
      </c>
      <c r="H7" s="575">
        <v>2.8</v>
      </c>
      <c r="I7" s="575">
        <v>1.5</v>
      </c>
      <c r="J7" s="575">
        <v>3.3</v>
      </c>
      <c r="K7" s="575">
        <v>0.5</v>
      </c>
      <c r="L7" s="575">
        <v>2.8</v>
      </c>
      <c r="M7" s="575">
        <v>1.5</v>
      </c>
      <c r="N7" s="575">
        <v>1.3</v>
      </c>
      <c r="O7" s="575">
        <v>0.5</v>
      </c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>
        <f>SUM(D7:AC7)</f>
        <v>19.600000000000001</v>
      </c>
    </row>
    <row r="8" spans="1:63" s="574" customFormat="1" ht="20.100000000000001" customHeight="1">
      <c r="A8" s="572">
        <v>8</v>
      </c>
      <c r="B8" s="574" t="s">
        <v>1120</v>
      </c>
      <c r="C8" s="574" t="s">
        <v>1409</v>
      </c>
      <c r="D8" s="575">
        <v>3.8</v>
      </c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>
        <f>SUM(D8:AC8)</f>
        <v>3.8</v>
      </c>
    </row>
    <row r="9" spans="1:63" s="574" customFormat="1" ht="20.100000000000001" customHeight="1">
      <c r="A9" s="572">
        <v>9</v>
      </c>
      <c r="B9" s="574" t="s">
        <v>1120</v>
      </c>
      <c r="C9" s="574" t="s">
        <v>1410</v>
      </c>
      <c r="D9" s="575">
        <v>0.5</v>
      </c>
      <c r="E9" s="575">
        <v>0.5</v>
      </c>
      <c r="F9" s="575">
        <v>1.9</v>
      </c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5"/>
      <c r="U9" s="575"/>
      <c r="V9" s="575"/>
      <c r="W9" s="575"/>
      <c r="X9" s="575"/>
      <c r="Y9" s="575"/>
      <c r="Z9" s="575"/>
      <c r="AA9" s="575"/>
      <c r="AB9" s="575"/>
      <c r="AC9" s="575"/>
      <c r="AD9" s="575">
        <f>SUM(D9:AC9)</f>
        <v>2.9</v>
      </c>
    </row>
    <row r="10" spans="1:63" s="574" customFormat="1" ht="20.100000000000001" customHeight="1">
      <c r="A10" s="572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</row>
    <row r="11" spans="1:63" s="574" customFormat="1" ht="20.100000000000001" customHeight="1">
      <c r="A11" s="572">
        <v>10</v>
      </c>
      <c r="C11" s="574" t="s">
        <v>1162</v>
      </c>
      <c r="D11" s="575"/>
      <c r="E11" s="575"/>
      <c r="F11" s="575"/>
      <c r="G11" s="575"/>
      <c r="H11" s="575"/>
      <c r="I11" s="1114" t="s">
        <v>1120</v>
      </c>
      <c r="J11" s="1114"/>
      <c r="K11" s="1114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>
        <f>SUM(D11:AC11)</f>
        <v>0</v>
      </c>
    </row>
    <row r="12" spans="1:63" s="574" customFormat="1" ht="20.100000000000001" customHeight="1">
      <c r="A12" s="572">
        <v>11</v>
      </c>
      <c r="D12" s="575"/>
      <c r="E12" s="575"/>
      <c r="F12" s="575"/>
      <c r="G12" s="575"/>
      <c r="H12" s="575"/>
      <c r="I12" s="1114" t="s">
        <v>1437</v>
      </c>
      <c r="J12" s="1114"/>
      <c r="K12" s="1114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</row>
    <row r="13" spans="1:63" s="574" customFormat="1" ht="20.100000000000001" customHeight="1">
      <c r="A13" s="572">
        <v>12</v>
      </c>
      <c r="D13" s="575"/>
      <c r="E13" s="575"/>
      <c r="F13" s="575"/>
      <c r="G13" s="575"/>
      <c r="H13" s="575"/>
      <c r="I13" s="575" t="s">
        <v>1438</v>
      </c>
      <c r="J13" s="575" t="s">
        <v>1439</v>
      </c>
      <c r="K13" s="575" t="s">
        <v>1440</v>
      </c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/>
    </row>
    <row r="14" spans="1:63" s="574" customFormat="1" ht="20.100000000000001" customHeight="1">
      <c r="A14" s="572">
        <v>13</v>
      </c>
      <c r="B14" s="575" t="s">
        <v>1120</v>
      </c>
      <c r="C14" s="574" t="s">
        <v>1407</v>
      </c>
      <c r="F14" s="575"/>
      <c r="G14" s="575">
        <f>AD6</f>
        <v>1.9000000000000001</v>
      </c>
      <c r="H14" s="575"/>
      <c r="I14" s="575">
        <f>G14</f>
        <v>1.9000000000000001</v>
      </c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/>
    </row>
    <row r="15" spans="1:63" s="574" customFormat="1" ht="20.100000000000001" customHeight="1">
      <c r="A15" s="572">
        <v>14</v>
      </c>
      <c r="B15" s="575" t="s">
        <v>1120</v>
      </c>
      <c r="C15" s="574" t="s">
        <v>1408</v>
      </c>
      <c r="D15" s="575"/>
      <c r="F15" s="575"/>
      <c r="G15" s="575">
        <f>AD7</f>
        <v>19.600000000000001</v>
      </c>
      <c r="H15" s="575"/>
      <c r="I15" s="575"/>
      <c r="J15" s="575">
        <f>G15</f>
        <v>19.600000000000001</v>
      </c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5"/>
      <c r="W15" s="575"/>
      <c r="X15" s="575"/>
      <c r="Y15" s="575"/>
      <c r="Z15" s="575"/>
      <c r="AA15" s="575"/>
      <c r="AB15" s="575"/>
      <c r="AC15" s="575"/>
      <c r="AD15" s="575"/>
    </row>
    <row r="16" spans="1:63" s="574" customFormat="1" ht="20.100000000000001" customHeight="1">
      <c r="A16" s="572">
        <v>15</v>
      </c>
      <c r="B16" s="575" t="s">
        <v>1120</v>
      </c>
      <c r="C16" s="574" t="s">
        <v>1409</v>
      </c>
      <c r="D16" s="575"/>
      <c r="E16" s="575"/>
      <c r="F16" s="575"/>
      <c r="G16" s="575">
        <f>AD8</f>
        <v>3.8</v>
      </c>
      <c r="H16" s="575"/>
      <c r="I16" s="575">
        <f>G16*2</f>
        <v>7.6</v>
      </c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/>
    </row>
    <row r="17" spans="1:52" s="574" customFormat="1" ht="20.100000000000001" customHeight="1">
      <c r="A17" s="572">
        <v>16</v>
      </c>
      <c r="B17" s="575" t="s">
        <v>1120</v>
      </c>
      <c r="C17" s="574" t="s">
        <v>1410</v>
      </c>
      <c r="D17" s="575"/>
      <c r="E17" s="575"/>
      <c r="F17" s="575"/>
      <c r="G17" s="575">
        <f>AD9</f>
        <v>2.9</v>
      </c>
      <c r="H17" s="575"/>
      <c r="I17" s="575"/>
      <c r="J17" s="575"/>
      <c r="K17" s="575">
        <f>G17</f>
        <v>2.9</v>
      </c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A17" s="575"/>
      <c r="AB17" s="575"/>
      <c r="AC17" s="575"/>
      <c r="AD17" s="575"/>
    </row>
    <row r="18" spans="1:52" s="574" customFormat="1" ht="20.100000000000001" customHeight="1">
      <c r="A18" s="572">
        <v>17</v>
      </c>
      <c r="D18" s="575"/>
      <c r="E18" s="575"/>
      <c r="F18" s="575"/>
      <c r="G18" s="575"/>
      <c r="H18" s="575" t="s">
        <v>1010</v>
      </c>
      <c r="I18" s="575">
        <f>SUM(I14:I17)</f>
        <v>9.5</v>
      </c>
      <c r="J18" s="575">
        <f>SUM(J14:J17)</f>
        <v>19.600000000000001</v>
      </c>
      <c r="K18" s="575">
        <f>SUM(K14:K17)</f>
        <v>2.9</v>
      </c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</row>
    <row r="19" spans="1:52" s="574" customFormat="1" ht="20.100000000000001" customHeight="1">
      <c r="A19" s="572">
        <v>18</v>
      </c>
      <c r="C19" s="580"/>
      <c r="D19" s="575"/>
      <c r="E19" s="575"/>
      <c r="F19" s="575"/>
      <c r="G19" s="575"/>
      <c r="H19" s="579" t="s">
        <v>1172</v>
      </c>
      <c r="I19" s="579">
        <v>10</v>
      </c>
      <c r="J19" s="579">
        <v>20</v>
      </c>
      <c r="K19" s="579">
        <v>3</v>
      </c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/>
    </row>
    <row r="20" spans="1:52" s="574" customFormat="1" ht="20.100000000000001" customHeight="1">
      <c r="A20" s="572">
        <v>19</v>
      </c>
      <c r="C20" s="574" t="s">
        <v>1174</v>
      </c>
      <c r="D20" s="579">
        <v>1</v>
      </c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5"/>
    </row>
    <row r="21" spans="1:52" s="574" customFormat="1" ht="20.100000000000001" customHeight="1">
      <c r="A21" s="572">
        <v>20</v>
      </c>
      <c r="C21" s="574" t="s">
        <v>1175</v>
      </c>
      <c r="D21" s="579">
        <v>1</v>
      </c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5"/>
      <c r="X21" s="575"/>
      <c r="Y21" s="575"/>
      <c r="Z21" s="575"/>
      <c r="AA21" s="575"/>
      <c r="AB21" s="575"/>
      <c r="AC21" s="575"/>
      <c r="AD21" s="575"/>
    </row>
    <row r="22" spans="1:52" s="574" customFormat="1" ht="20.100000000000001" customHeight="1">
      <c r="A22" s="572">
        <v>21</v>
      </c>
      <c r="D22" s="579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</row>
    <row r="23" spans="1:52" s="574" customFormat="1" ht="20.100000000000001" customHeight="1">
      <c r="A23" s="572">
        <v>22</v>
      </c>
      <c r="C23" s="574" t="s">
        <v>1177</v>
      </c>
      <c r="D23" s="579">
        <v>3</v>
      </c>
      <c r="E23" s="575"/>
      <c r="F23" s="575"/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5"/>
      <c r="W23" s="575"/>
      <c r="X23" s="575"/>
      <c r="Y23" s="575"/>
      <c r="Z23" s="575"/>
      <c r="AA23" s="575"/>
      <c r="AB23" s="575"/>
      <c r="AC23" s="575"/>
      <c r="AD23" s="575"/>
    </row>
    <row r="24" spans="1:52" s="574" customFormat="1" ht="20.100000000000001" customHeight="1">
      <c r="A24" s="572">
        <v>23</v>
      </c>
      <c r="D24" s="579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7"/>
      <c r="V24" s="575"/>
      <c r="W24" s="575"/>
      <c r="X24" s="577"/>
      <c r="Y24" s="577"/>
      <c r="Z24" s="577"/>
      <c r="AA24" s="577"/>
      <c r="AB24" s="577"/>
      <c r="AC24" s="577"/>
      <c r="AD24" s="575"/>
      <c r="AE24" s="578"/>
      <c r="AF24" s="578"/>
      <c r="AG24" s="578"/>
    </row>
    <row r="25" spans="1:52" s="574" customFormat="1" ht="20.100000000000001" customHeight="1">
      <c r="A25" s="572">
        <v>24</v>
      </c>
      <c r="C25" s="580" t="s">
        <v>1209</v>
      </c>
      <c r="D25" s="579">
        <v>1</v>
      </c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5"/>
    </row>
    <row r="26" spans="1:52" s="574" customFormat="1" ht="20.100000000000001" customHeight="1">
      <c r="A26" s="572">
        <v>25</v>
      </c>
      <c r="D26" s="579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5"/>
    </row>
    <row r="27" spans="1:52" s="574" customFormat="1" ht="20.100000000000001" customHeight="1">
      <c r="A27" s="572">
        <v>26</v>
      </c>
      <c r="C27" s="574" t="s">
        <v>1210</v>
      </c>
      <c r="D27" s="579">
        <v>16</v>
      </c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5"/>
      <c r="W27" s="575"/>
      <c r="X27" s="575"/>
      <c r="Y27" s="575"/>
      <c r="Z27" s="575"/>
      <c r="AA27" s="575"/>
      <c r="AB27" s="575"/>
      <c r="AC27" s="575"/>
      <c r="AD27" s="575"/>
    </row>
    <row r="28" spans="1:52" s="574" customFormat="1" ht="20.100000000000001" customHeight="1">
      <c r="A28" s="572">
        <v>27</v>
      </c>
      <c r="C28" s="574" t="s">
        <v>1211</v>
      </c>
      <c r="D28" s="579">
        <v>4</v>
      </c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7"/>
      <c r="V28" s="575"/>
      <c r="W28" s="575"/>
      <c r="X28" s="577"/>
      <c r="Y28" s="577"/>
      <c r="Z28" s="577"/>
      <c r="AA28" s="577"/>
      <c r="AB28" s="577"/>
      <c r="AC28" s="577"/>
      <c r="AD28" s="575"/>
    </row>
    <row r="29" spans="1:52" s="574" customFormat="1" ht="20.100000000000001" customHeight="1">
      <c r="A29" s="572">
        <v>28</v>
      </c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>
        <f>SUM(D29:AC29)</f>
        <v>0</v>
      </c>
    </row>
    <row r="30" spans="1:52" s="574" customFormat="1" ht="20.100000000000001" customHeight="1">
      <c r="A30" s="572">
        <v>29</v>
      </c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5"/>
      <c r="Z30" s="575"/>
      <c r="AA30" s="575"/>
      <c r="AB30" s="575"/>
      <c r="AC30" s="575"/>
      <c r="AD30" s="575">
        <f>SUM(D30:AC30)</f>
        <v>0</v>
      </c>
    </row>
    <row r="31" spans="1:52" s="574" customFormat="1" ht="20.100000000000001" customHeight="1">
      <c r="A31" s="572">
        <v>30</v>
      </c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5"/>
      <c r="W31" s="575"/>
      <c r="X31" s="575"/>
      <c r="Y31" s="575"/>
      <c r="Z31" s="575"/>
      <c r="AA31" s="575"/>
      <c r="AB31" s="575"/>
      <c r="AC31" s="575"/>
      <c r="AD31" s="575">
        <f>SUM(D31:AC31)</f>
        <v>0</v>
      </c>
    </row>
    <row r="32" spans="1:52" ht="20.100000000000001" customHeight="1">
      <c r="B32" s="573"/>
      <c r="D32" s="574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  <c r="AA32" s="574"/>
      <c r="AB32" s="574"/>
      <c r="AC32" s="574"/>
      <c r="AD32" s="574"/>
      <c r="AE32" s="574"/>
      <c r="AF32" s="574"/>
      <c r="AG32" s="574"/>
      <c r="AH32" s="574"/>
      <c r="AI32" s="57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74"/>
      <c r="AX32" s="574"/>
      <c r="AY32" s="574"/>
      <c r="AZ32" s="574"/>
    </row>
    <row r="33" spans="2:52" ht="20.100000000000001" customHeight="1">
      <c r="C33" s="574"/>
      <c r="D33" s="620"/>
      <c r="E33" s="620"/>
      <c r="I33" s="620"/>
      <c r="M33" s="619"/>
      <c r="N33" s="620"/>
      <c r="O33" s="619"/>
      <c r="P33" s="620"/>
      <c r="Q33" s="620"/>
      <c r="X33" s="574"/>
      <c r="Y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74"/>
      <c r="AX33" s="574"/>
      <c r="AY33" s="574"/>
      <c r="AZ33" s="574"/>
    </row>
    <row r="34" spans="2:52" ht="20.100000000000001" customHeight="1">
      <c r="C34" s="574"/>
      <c r="D34" s="620"/>
      <c r="E34" s="620"/>
      <c r="F34" s="574"/>
      <c r="G34" s="574"/>
      <c r="H34" s="574"/>
      <c r="I34" s="574"/>
      <c r="M34" s="574"/>
      <c r="N34" s="574"/>
      <c r="O34" s="574"/>
      <c r="P34" s="574"/>
      <c r="Q34" s="574"/>
      <c r="R34" s="574"/>
      <c r="S34" s="574"/>
      <c r="T34" s="574"/>
      <c r="X34" s="574"/>
      <c r="Y34" s="574"/>
      <c r="AA34" s="620"/>
      <c r="AB34" s="620"/>
      <c r="AC34" s="620"/>
      <c r="AD34" s="620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  <c r="AV34" s="574"/>
      <c r="AW34" s="574"/>
      <c r="AX34" s="574"/>
      <c r="AY34" s="574"/>
      <c r="AZ34" s="574"/>
    </row>
    <row r="35" spans="2:52" ht="20.100000000000001" customHeight="1"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M35" s="620"/>
      <c r="N35" s="620"/>
      <c r="O35" s="620"/>
      <c r="P35" s="620"/>
      <c r="Q35" s="620"/>
      <c r="R35" s="620"/>
      <c r="S35" s="620"/>
      <c r="T35" s="620"/>
      <c r="U35" s="620"/>
      <c r="V35" s="620"/>
      <c r="W35" s="620"/>
      <c r="X35" s="620"/>
      <c r="Y35" s="620"/>
      <c r="Z35" s="620"/>
      <c r="AA35" s="620"/>
      <c r="AB35" s="620"/>
      <c r="AC35" s="620"/>
      <c r="AD35" s="620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74"/>
      <c r="AY35" s="574"/>
      <c r="AZ35" s="574"/>
    </row>
    <row r="36" spans="2:52" ht="20.100000000000001" customHeight="1">
      <c r="B36" s="574"/>
      <c r="C36" s="574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/>
      <c r="AE36" s="574"/>
      <c r="AF36" s="574"/>
      <c r="AG36" s="574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4"/>
      <c r="AV36" s="574"/>
      <c r="AW36" s="574"/>
      <c r="AX36" s="574"/>
      <c r="AY36" s="574"/>
      <c r="AZ36" s="574"/>
    </row>
    <row r="37" spans="2:52" ht="20.100000000000001" customHeight="1">
      <c r="B37" s="574"/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575"/>
      <c r="S37" s="575"/>
      <c r="T37" s="575"/>
      <c r="U37" s="575"/>
      <c r="V37" s="575"/>
      <c r="W37" s="575"/>
      <c r="X37" s="575"/>
      <c r="Y37" s="575"/>
      <c r="Z37" s="575"/>
      <c r="AA37" s="575"/>
      <c r="AB37" s="575"/>
      <c r="AC37" s="575"/>
      <c r="AD37" s="575"/>
      <c r="AE37" s="574"/>
      <c r="AF37" s="574"/>
      <c r="AG37" s="574"/>
      <c r="AH37" s="574"/>
      <c r="AI37" s="574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4"/>
      <c r="AU37" s="574"/>
      <c r="AV37" s="574"/>
      <c r="AW37" s="574"/>
      <c r="AX37" s="574"/>
      <c r="AY37" s="574"/>
      <c r="AZ37" s="574"/>
    </row>
    <row r="38" spans="2:52" ht="20.100000000000001" customHeight="1">
      <c r="B38" s="574"/>
      <c r="C38" s="574"/>
      <c r="D38" s="575"/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75"/>
      <c r="Y38" s="575"/>
      <c r="Z38" s="575"/>
      <c r="AA38" s="575"/>
      <c r="AB38" s="575"/>
      <c r="AC38" s="575"/>
      <c r="AD38" s="575"/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4"/>
      <c r="AW38" s="574"/>
      <c r="AX38" s="574"/>
      <c r="AY38" s="574"/>
      <c r="AZ38" s="574"/>
    </row>
    <row r="39" spans="2:52" ht="20.100000000000001" customHeight="1">
      <c r="B39" s="574"/>
      <c r="C39" s="574"/>
      <c r="D39" s="575"/>
      <c r="E39" s="575"/>
      <c r="F39" s="575"/>
      <c r="G39" s="575"/>
      <c r="H39" s="575"/>
      <c r="I39" s="575"/>
      <c r="J39" s="575"/>
      <c r="K39" s="575"/>
      <c r="L39" s="575"/>
      <c r="M39" s="575"/>
      <c r="N39" s="575"/>
      <c r="O39" s="575"/>
      <c r="P39" s="575"/>
      <c r="Q39" s="575"/>
      <c r="R39" s="575"/>
      <c r="S39" s="575"/>
      <c r="T39" s="575"/>
      <c r="U39" s="575"/>
      <c r="V39" s="575"/>
      <c r="W39" s="575"/>
      <c r="X39" s="575"/>
      <c r="Y39" s="575"/>
      <c r="Z39" s="575"/>
      <c r="AA39" s="575"/>
      <c r="AB39" s="575"/>
      <c r="AC39" s="575"/>
      <c r="AD39" s="575"/>
      <c r="AE39" s="574"/>
      <c r="AF39" s="574"/>
      <c r="AG39" s="574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4"/>
      <c r="AV39" s="574"/>
      <c r="AW39" s="574"/>
      <c r="AX39" s="574"/>
      <c r="AY39" s="574"/>
      <c r="AZ39" s="574"/>
    </row>
    <row r="40" spans="2:52" ht="20.100000000000001" customHeight="1">
      <c r="B40" s="574"/>
      <c r="C40" s="574"/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5"/>
      <c r="Q40" s="575"/>
      <c r="R40" s="575"/>
      <c r="S40" s="575"/>
      <c r="T40" s="575"/>
      <c r="U40" s="575"/>
      <c r="V40" s="575"/>
      <c r="W40" s="575"/>
      <c r="X40" s="575"/>
      <c r="Y40" s="575"/>
      <c r="Z40" s="575"/>
      <c r="AA40" s="575"/>
      <c r="AB40" s="575"/>
      <c r="AC40" s="575"/>
      <c r="AD40" s="575"/>
      <c r="AE40" s="574"/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4"/>
      <c r="AX40" s="574"/>
      <c r="AY40" s="574"/>
      <c r="AZ40" s="574"/>
    </row>
    <row r="41" spans="2:52" ht="20.100000000000001" customHeight="1">
      <c r="B41" s="574"/>
      <c r="C41" s="574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4"/>
      <c r="AF41" s="574"/>
      <c r="AG41" s="574"/>
      <c r="AH41" s="574"/>
      <c r="AI41" s="574"/>
      <c r="AJ41" s="574"/>
      <c r="AK41" s="574"/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</row>
    <row r="42" spans="2:52" ht="20.100000000000001" customHeight="1">
      <c r="B42" s="574"/>
      <c r="C42" s="574"/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75"/>
      <c r="Q42" s="575"/>
      <c r="R42" s="575"/>
      <c r="S42" s="575"/>
      <c r="T42" s="575"/>
      <c r="U42" s="575"/>
      <c r="V42" s="575"/>
      <c r="W42" s="575"/>
      <c r="X42" s="575"/>
      <c r="Y42" s="575"/>
      <c r="Z42" s="575"/>
      <c r="AA42" s="575"/>
      <c r="AB42" s="575"/>
      <c r="AC42" s="575"/>
      <c r="AD42" s="575"/>
      <c r="AE42" s="574"/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4"/>
      <c r="AV42" s="574"/>
      <c r="AW42" s="574"/>
      <c r="AX42" s="574"/>
      <c r="AY42" s="574"/>
      <c r="AZ42" s="574"/>
    </row>
    <row r="43" spans="2:52" ht="20.100000000000001" customHeight="1">
      <c r="B43" s="574"/>
      <c r="C43" s="574"/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  <c r="S43" s="575"/>
      <c r="T43" s="575"/>
      <c r="U43" s="575"/>
      <c r="V43" s="575"/>
      <c r="W43" s="575"/>
      <c r="X43" s="575"/>
      <c r="Y43" s="575"/>
      <c r="Z43" s="575"/>
      <c r="AA43" s="575"/>
      <c r="AB43" s="575"/>
      <c r="AC43" s="575"/>
      <c r="AD43" s="575"/>
      <c r="AE43" s="574"/>
      <c r="AF43" s="574"/>
      <c r="AG43" s="574"/>
      <c r="AH43" s="574"/>
      <c r="AI43" s="574"/>
      <c r="AJ43" s="574"/>
      <c r="AK43" s="574"/>
      <c r="AL43" s="574"/>
      <c r="AM43" s="574"/>
      <c r="AN43" s="574"/>
      <c r="AO43" s="574"/>
      <c r="AP43" s="574"/>
      <c r="AQ43" s="574"/>
      <c r="AR43" s="574"/>
      <c r="AS43" s="574"/>
      <c r="AT43" s="574"/>
      <c r="AU43" s="574"/>
      <c r="AV43" s="574"/>
      <c r="AW43" s="574"/>
      <c r="AX43" s="574"/>
      <c r="AY43" s="574"/>
      <c r="AZ43" s="574"/>
    </row>
    <row r="44" spans="2:52" ht="20.100000000000001" customHeight="1">
      <c r="B44" s="574"/>
      <c r="C44" s="574"/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  <c r="AB44" s="575"/>
      <c r="AC44" s="575"/>
      <c r="AD44" s="575"/>
      <c r="AE44" s="574"/>
      <c r="AF44" s="574"/>
      <c r="AG44" s="574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4"/>
      <c r="AW44" s="574"/>
      <c r="AX44" s="574"/>
      <c r="AY44" s="574"/>
      <c r="AZ44" s="574"/>
    </row>
    <row r="45" spans="2:52" ht="20.100000000000001" customHeight="1">
      <c r="B45" s="574"/>
      <c r="C45" s="574"/>
      <c r="D45" s="574"/>
      <c r="E45" s="574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5"/>
      <c r="AC45" s="575"/>
      <c r="AD45" s="575"/>
      <c r="AE45" s="574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4"/>
      <c r="AS45" s="574"/>
      <c r="AT45" s="574"/>
      <c r="AU45" s="574"/>
      <c r="AV45" s="574"/>
      <c r="AW45" s="574"/>
      <c r="AX45" s="574"/>
      <c r="AY45" s="574"/>
      <c r="AZ45" s="574"/>
    </row>
    <row r="46" spans="2:52" ht="20.100000000000001" customHeight="1">
      <c r="B46" s="574"/>
      <c r="C46" s="574"/>
      <c r="D46" s="574"/>
      <c r="E46" s="574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4"/>
      <c r="AF46" s="574"/>
      <c r="AG46" s="574"/>
      <c r="AH46" s="574"/>
      <c r="AI46" s="574"/>
      <c r="AJ46" s="574"/>
      <c r="AK46" s="574"/>
      <c r="AL46" s="574"/>
      <c r="AM46" s="574"/>
      <c r="AN46" s="574"/>
      <c r="AO46" s="574"/>
      <c r="AP46" s="574"/>
      <c r="AQ46" s="574"/>
      <c r="AR46" s="574"/>
      <c r="AS46" s="574"/>
      <c r="AT46" s="574"/>
      <c r="AU46" s="574"/>
      <c r="AV46" s="574"/>
      <c r="AW46" s="574"/>
      <c r="AX46" s="574"/>
      <c r="AY46" s="574"/>
      <c r="AZ46" s="574"/>
    </row>
    <row r="47" spans="2:52" ht="20.100000000000001" customHeight="1">
      <c r="B47" s="574"/>
      <c r="C47" s="574"/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  <c r="R47" s="575"/>
      <c r="S47" s="575"/>
      <c r="T47" s="575"/>
      <c r="U47" s="575"/>
      <c r="V47" s="575"/>
      <c r="W47" s="575"/>
      <c r="X47" s="575"/>
      <c r="Y47" s="575"/>
      <c r="Z47" s="575"/>
      <c r="AA47" s="575"/>
      <c r="AB47" s="575"/>
      <c r="AC47" s="575"/>
      <c r="AD47" s="575"/>
      <c r="AE47" s="574"/>
      <c r="AF47" s="574"/>
      <c r="AG47" s="574"/>
      <c r="AH47" s="574"/>
      <c r="AI47" s="574"/>
      <c r="AJ47" s="574"/>
      <c r="AK47" s="574"/>
      <c r="AL47" s="574"/>
      <c r="AM47" s="574"/>
      <c r="AN47" s="574"/>
      <c r="AO47" s="574"/>
      <c r="AP47" s="574"/>
      <c r="AQ47" s="574"/>
      <c r="AR47" s="574"/>
      <c r="AS47" s="574"/>
      <c r="AT47" s="574"/>
      <c r="AU47" s="574"/>
      <c r="AV47" s="574"/>
      <c r="AW47" s="574"/>
      <c r="AX47" s="574"/>
      <c r="AY47" s="574"/>
      <c r="AZ47" s="574"/>
    </row>
    <row r="48" spans="2:52" ht="20.100000000000001" customHeight="1">
      <c r="B48" s="574"/>
      <c r="C48" s="574"/>
      <c r="D48" s="575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  <c r="Q48" s="575"/>
      <c r="R48" s="575"/>
      <c r="S48" s="575"/>
      <c r="T48" s="575"/>
      <c r="U48" s="575"/>
      <c r="V48" s="575"/>
      <c r="W48" s="575"/>
      <c r="X48" s="575"/>
      <c r="Y48" s="575"/>
      <c r="Z48" s="575"/>
      <c r="AA48" s="575"/>
      <c r="AB48" s="575"/>
      <c r="AC48" s="575"/>
      <c r="AD48" s="575"/>
      <c r="AE48" s="574"/>
      <c r="AF48" s="574"/>
      <c r="AG48" s="574"/>
      <c r="AH48" s="574"/>
      <c r="AI48" s="574"/>
      <c r="AJ48" s="574"/>
      <c r="AK48" s="574"/>
      <c r="AL48" s="574"/>
      <c r="AM48" s="574"/>
      <c r="AN48" s="574"/>
      <c r="AO48" s="574"/>
      <c r="AP48" s="574"/>
      <c r="AQ48" s="574"/>
      <c r="AR48" s="574"/>
      <c r="AS48" s="574"/>
      <c r="AT48" s="574"/>
      <c r="AU48" s="574"/>
      <c r="AV48" s="574"/>
      <c r="AW48" s="574"/>
      <c r="AX48" s="574"/>
      <c r="AY48" s="574"/>
      <c r="AZ48" s="574"/>
    </row>
    <row r="49" spans="2:52" ht="20.100000000000001" customHeight="1">
      <c r="B49" s="574"/>
      <c r="C49" s="574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  <c r="AA49" s="575"/>
      <c r="AB49" s="575"/>
      <c r="AC49" s="575"/>
      <c r="AD49" s="575"/>
      <c r="AE49" s="574"/>
      <c r="AF49" s="574"/>
      <c r="AG49" s="574"/>
      <c r="AH49" s="574"/>
      <c r="AI49" s="574"/>
      <c r="AJ49" s="574"/>
      <c r="AK49" s="574"/>
      <c r="AL49" s="574"/>
      <c r="AM49" s="574"/>
      <c r="AN49" s="574"/>
      <c r="AO49" s="574"/>
      <c r="AP49" s="574"/>
      <c r="AQ49" s="574"/>
      <c r="AR49" s="574"/>
      <c r="AS49" s="574"/>
      <c r="AT49" s="574"/>
      <c r="AU49" s="574"/>
      <c r="AV49" s="574"/>
      <c r="AW49" s="574"/>
      <c r="AX49" s="574"/>
      <c r="AY49" s="574"/>
      <c r="AZ49" s="574"/>
    </row>
    <row r="50" spans="2:52" ht="20.100000000000001" customHeight="1">
      <c r="B50" s="574"/>
      <c r="C50" s="574"/>
      <c r="D50" s="575"/>
      <c r="E50" s="575"/>
      <c r="F50" s="575"/>
      <c r="G50" s="575"/>
      <c r="H50" s="575"/>
      <c r="I50" s="575"/>
      <c r="J50" s="575"/>
      <c r="K50" s="575"/>
      <c r="L50" s="575"/>
      <c r="M50" s="575"/>
      <c r="N50" s="575"/>
      <c r="O50" s="575"/>
      <c r="P50" s="575"/>
      <c r="Q50" s="575"/>
      <c r="R50" s="575"/>
      <c r="S50" s="575"/>
      <c r="T50" s="575"/>
      <c r="U50" s="575"/>
      <c r="V50" s="575"/>
      <c r="W50" s="575"/>
      <c r="X50" s="575"/>
      <c r="Y50" s="575"/>
      <c r="Z50" s="575"/>
      <c r="AA50" s="575"/>
      <c r="AB50" s="575"/>
      <c r="AC50" s="575"/>
      <c r="AD50" s="575"/>
      <c r="AE50" s="574"/>
      <c r="AF50" s="574"/>
      <c r="AG50" s="574"/>
      <c r="AH50" s="574"/>
      <c r="AI50" s="574"/>
      <c r="AJ50" s="574"/>
      <c r="AK50" s="574"/>
      <c r="AL50" s="574"/>
      <c r="AM50" s="574"/>
      <c r="AN50" s="574"/>
      <c r="AO50" s="574"/>
      <c r="AP50" s="574"/>
      <c r="AQ50" s="574"/>
      <c r="AR50" s="574"/>
      <c r="AS50" s="574"/>
      <c r="AT50" s="574"/>
      <c r="AU50" s="574"/>
      <c r="AV50" s="574"/>
      <c r="AW50" s="574"/>
      <c r="AX50" s="574"/>
      <c r="AY50" s="574"/>
      <c r="AZ50" s="574"/>
    </row>
    <row r="51" spans="2:52" ht="20.100000000000001" customHeight="1">
      <c r="B51" s="574"/>
      <c r="C51" s="574"/>
      <c r="D51" s="574"/>
      <c r="E51" s="574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  <c r="Y51" s="575"/>
      <c r="Z51" s="575"/>
      <c r="AA51" s="575"/>
      <c r="AB51" s="575"/>
      <c r="AC51" s="575"/>
      <c r="AD51" s="575"/>
      <c r="AE51" s="574"/>
      <c r="AF51" s="574"/>
      <c r="AG51" s="574"/>
      <c r="AH51" s="574"/>
      <c r="AI51" s="574"/>
      <c r="AJ51" s="574"/>
      <c r="AK51" s="574"/>
      <c r="AL51" s="574"/>
      <c r="AM51" s="574"/>
      <c r="AN51" s="574"/>
      <c r="AO51" s="574"/>
      <c r="AP51" s="574"/>
      <c r="AQ51" s="574"/>
      <c r="AR51" s="574"/>
      <c r="AS51" s="574"/>
      <c r="AT51" s="574"/>
      <c r="AU51" s="574"/>
      <c r="AV51" s="574"/>
      <c r="AW51" s="574"/>
      <c r="AX51" s="574"/>
      <c r="AY51" s="574"/>
      <c r="AZ51" s="574"/>
    </row>
    <row r="52" spans="2:52" ht="20.100000000000001" customHeight="1">
      <c r="B52" s="574"/>
      <c r="C52" s="574"/>
      <c r="D52" s="574"/>
      <c r="E52" s="576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5"/>
      <c r="U52" s="575"/>
      <c r="V52" s="575"/>
      <c r="W52" s="575"/>
      <c r="X52" s="575"/>
      <c r="Y52" s="575"/>
      <c r="Z52" s="575"/>
      <c r="AA52" s="575"/>
      <c r="AB52" s="575"/>
      <c r="AC52" s="575"/>
      <c r="AD52" s="575"/>
      <c r="AE52" s="574"/>
      <c r="AF52" s="574"/>
      <c r="AG52" s="574"/>
      <c r="AH52" s="574"/>
      <c r="AI52" s="574"/>
      <c r="AJ52" s="574"/>
      <c r="AK52" s="574"/>
      <c r="AL52" s="574"/>
      <c r="AM52" s="574"/>
      <c r="AN52" s="574"/>
      <c r="AO52" s="574"/>
      <c r="AP52" s="574"/>
      <c r="AQ52" s="574"/>
      <c r="AR52" s="574"/>
      <c r="AS52" s="574"/>
      <c r="AT52" s="574"/>
      <c r="AU52" s="574"/>
      <c r="AV52" s="574"/>
      <c r="AW52" s="574"/>
      <c r="AX52" s="574"/>
      <c r="AY52" s="574"/>
      <c r="AZ52" s="574"/>
    </row>
    <row r="53" spans="2:52" ht="20.100000000000001" customHeight="1">
      <c r="B53" s="574"/>
      <c r="C53" s="574"/>
      <c r="D53" s="575"/>
      <c r="E53" s="575"/>
      <c r="F53" s="575"/>
      <c r="G53" s="575"/>
      <c r="H53" s="575"/>
      <c r="I53" s="575"/>
      <c r="J53" s="575"/>
      <c r="K53" s="575"/>
      <c r="L53" s="575"/>
      <c r="M53" s="575"/>
      <c r="N53" s="575"/>
      <c r="O53" s="575"/>
      <c r="P53" s="575"/>
      <c r="Q53" s="575"/>
      <c r="R53" s="575"/>
      <c r="S53" s="575"/>
      <c r="T53" s="575"/>
      <c r="U53" s="575"/>
      <c r="V53" s="575"/>
      <c r="W53" s="575"/>
      <c r="X53" s="575"/>
      <c r="Y53" s="575"/>
      <c r="Z53" s="575"/>
      <c r="AA53" s="575"/>
      <c r="AB53" s="575"/>
      <c r="AC53" s="575"/>
      <c r="AD53" s="575"/>
      <c r="AE53" s="574"/>
      <c r="AF53" s="574"/>
      <c r="AG53" s="574"/>
      <c r="AH53" s="574"/>
      <c r="AI53" s="574"/>
      <c r="AJ53" s="574"/>
      <c r="AK53" s="574"/>
      <c r="AL53" s="574"/>
      <c r="AM53" s="574"/>
      <c r="AN53" s="574"/>
      <c r="AO53" s="574"/>
      <c r="AP53" s="574"/>
      <c r="AQ53" s="574"/>
      <c r="AR53" s="574"/>
      <c r="AS53" s="574"/>
      <c r="AT53" s="574"/>
      <c r="AU53" s="574"/>
      <c r="AV53" s="574"/>
      <c r="AW53" s="574"/>
      <c r="AX53" s="574"/>
      <c r="AY53" s="574"/>
      <c r="AZ53" s="574"/>
    </row>
    <row r="54" spans="2:52" ht="20.100000000000001" customHeight="1">
      <c r="B54" s="574"/>
      <c r="C54" s="574"/>
      <c r="D54" s="575"/>
      <c r="E54" s="575"/>
      <c r="F54" s="575"/>
      <c r="G54" s="575"/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5"/>
      <c r="U54" s="575"/>
      <c r="V54" s="575"/>
      <c r="W54" s="575"/>
      <c r="X54" s="575"/>
      <c r="Y54" s="575"/>
      <c r="Z54" s="575"/>
      <c r="AA54" s="575"/>
      <c r="AB54" s="575"/>
      <c r="AC54" s="575"/>
      <c r="AD54" s="575"/>
      <c r="AE54" s="574"/>
      <c r="AF54" s="574"/>
      <c r="AG54" s="574"/>
      <c r="AH54" s="574"/>
      <c r="AI54" s="574"/>
      <c r="AJ54" s="574"/>
      <c r="AK54" s="574"/>
      <c r="AL54" s="574"/>
      <c r="AM54" s="574"/>
      <c r="AN54" s="574"/>
      <c r="AO54" s="574"/>
      <c r="AP54" s="574"/>
      <c r="AQ54" s="574"/>
      <c r="AR54" s="574"/>
      <c r="AS54" s="574"/>
      <c r="AT54" s="574"/>
      <c r="AU54" s="574"/>
      <c r="AV54" s="574"/>
      <c r="AW54" s="574"/>
      <c r="AX54" s="574"/>
      <c r="AY54" s="574"/>
      <c r="AZ54" s="574"/>
    </row>
    <row r="55" spans="2:52" ht="20.100000000000001" customHeight="1">
      <c r="B55" s="574"/>
      <c r="C55" s="574"/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575"/>
      <c r="S55" s="575"/>
      <c r="T55" s="575"/>
      <c r="U55" s="577"/>
      <c r="V55" s="575"/>
      <c r="W55" s="575"/>
      <c r="X55" s="577"/>
      <c r="Y55" s="577"/>
      <c r="Z55" s="577"/>
      <c r="AA55" s="577"/>
      <c r="AB55" s="577"/>
      <c r="AC55" s="577"/>
      <c r="AD55" s="575"/>
      <c r="AE55" s="574"/>
      <c r="AF55" s="574"/>
      <c r="AG55" s="574"/>
      <c r="AH55" s="574"/>
      <c r="AI55" s="574"/>
      <c r="AJ55" s="574"/>
      <c r="AK55" s="574"/>
      <c r="AL55" s="574"/>
      <c r="AM55" s="574"/>
      <c r="AN55" s="574"/>
      <c r="AO55" s="574"/>
      <c r="AP55" s="574"/>
      <c r="AQ55" s="574"/>
      <c r="AR55" s="574"/>
      <c r="AS55" s="574"/>
      <c r="AT55" s="574"/>
      <c r="AU55" s="574"/>
      <c r="AV55" s="574"/>
      <c r="AW55" s="574"/>
      <c r="AX55" s="574"/>
      <c r="AY55" s="574"/>
      <c r="AZ55" s="574"/>
    </row>
    <row r="56" spans="2:52" ht="20.100000000000001" customHeight="1">
      <c r="B56" s="574"/>
      <c r="C56" s="574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5"/>
      <c r="Q56" s="575"/>
      <c r="R56" s="577"/>
      <c r="S56" s="577"/>
      <c r="T56" s="577"/>
      <c r="U56" s="575"/>
      <c r="V56" s="575"/>
      <c r="W56" s="575"/>
      <c r="X56" s="575"/>
      <c r="Y56" s="575"/>
      <c r="Z56" s="575"/>
      <c r="AA56" s="575"/>
      <c r="AB56" s="575"/>
      <c r="AC56" s="575"/>
      <c r="AD56" s="575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4"/>
      <c r="AS56" s="574"/>
      <c r="AT56" s="574"/>
      <c r="AU56" s="574"/>
      <c r="AV56" s="574"/>
      <c r="AW56" s="574"/>
      <c r="AX56" s="574"/>
      <c r="AY56" s="574"/>
      <c r="AZ56" s="574"/>
    </row>
    <row r="57" spans="2:52" ht="20.100000000000001" customHeight="1">
      <c r="B57" s="574"/>
      <c r="C57" s="574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4"/>
      <c r="AF57" s="574"/>
      <c r="AG57" s="574"/>
      <c r="AH57" s="574"/>
      <c r="AI57" s="574"/>
      <c r="AJ57" s="574"/>
      <c r="AK57" s="574"/>
      <c r="AL57" s="574"/>
      <c r="AM57" s="574"/>
      <c r="AN57" s="574"/>
      <c r="AO57" s="574"/>
      <c r="AP57" s="574"/>
      <c r="AQ57" s="574"/>
      <c r="AR57" s="574"/>
      <c r="AS57" s="574"/>
      <c r="AT57" s="574"/>
      <c r="AU57" s="574"/>
      <c r="AV57" s="574"/>
      <c r="AW57" s="574"/>
      <c r="AX57" s="574"/>
      <c r="AY57" s="574"/>
      <c r="AZ57" s="574"/>
    </row>
    <row r="58" spans="2:52" ht="20.100000000000001" customHeight="1">
      <c r="B58" s="574"/>
      <c r="C58" s="574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575"/>
      <c r="X58" s="575"/>
      <c r="Y58" s="575"/>
      <c r="Z58" s="575"/>
      <c r="AA58" s="575"/>
      <c r="AB58" s="575"/>
      <c r="AC58" s="575"/>
      <c r="AD58" s="575"/>
      <c r="AE58" s="574"/>
      <c r="AF58" s="574"/>
      <c r="AG58" s="574"/>
      <c r="AH58" s="574"/>
      <c r="AI58" s="574"/>
      <c r="AJ58" s="574"/>
      <c r="AK58" s="574"/>
      <c r="AL58" s="574"/>
      <c r="AM58" s="574"/>
      <c r="AN58" s="574"/>
      <c r="AO58" s="574"/>
      <c r="AP58" s="574"/>
      <c r="AQ58" s="574"/>
      <c r="AR58" s="574"/>
      <c r="AS58" s="574"/>
      <c r="AT58" s="574"/>
      <c r="AU58" s="574"/>
      <c r="AV58" s="574"/>
      <c r="AW58" s="574"/>
      <c r="AX58" s="574"/>
      <c r="AY58" s="574"/>
      <c r="AZ58" s="574"/>
    </row>
    <row r="59" spans="2:52" ht="20.100000000000001" customHeight="1">
      <c r="B59" s="574"/>
      <c r="C59" s="574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5"/>
      <c r="S59" s="575"/>
      <c r="T59" s="575"/>
      <c r="U59" s="575"/>
      <c r="V59" s="575"/>
      <c r="W59" s="575"/>
      <c r="X59" s="575"/>
      <c r="Y59" s="575"/>
      <c r="Z59" s="575"/>
      <c r="AA59" s="575"/>
      <c r="AB59" s="575"/>
      <c r="AC59" s="575"/>
      <c r="AD59" s="575"/>
      <c r="AE59" s="574"/>
      <c r="AF59" s="574"/>
      <c r="AG59" s="574"/>
      <c r="AH59" s="574"/>
      <c r="AI59" s="574"/>
      <c r="AJ59" s="574"/>
      <c r="AK59" s="574"/>
      <c r="AL59" s="574"/>
      <c r="AM59" s="574"/>
      <c r="AN59" s="574"/>
      <c r="AO59" s="574"/>
      <c r="AP59" s="574"/>
      <c r="AQ59" s="574"/>
      <c r="AR59" s="574"/>
      <c r="AS59" s="574"/>
      <c r="AT59" s="574"/>
      <c r="AU59" s="574"/>
      <c r="AV59" s="574"/>
      <c r="AW59" s="574"/>
      <c r="AX59" s="574"/>
      <c r="AY59" s="574"/>
      <c r="AZ59" s="574"/>
    </row>
    <row r="60" spans="2:52" ht="20.100000000000001" customHeight="1">
      <c r="B60" s="574"/>
      <c r="C60" s="574"/>
      <c r="D60" s="575"/>
      <c r="E60" s="575"/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  <c r="Q60" s="575"/>
      <c r="R60" s="575"/>
      <c r="S60" s="575"/>
      <c r="T60" s="575"/>
      <c r="U60" s="575"/>
      <c r="V60" s="575"/>
      <c r="W60" s="575"/>
      <c r="X60" s="575"/>
      <c r="Y60" s="575"/>
      <c r="Z60" s="575"/>
      <c r="AA60" s="575"/>
      <c r="AB60" s="575"/>
      <c r="AC60" s="575"/>
      <c r="AD60" s="575"/>
      <c r="AE60" s="574"/>
      <c r="AF60" s="574"/>
      <c r="AG60" s="574"/>
      <c r="AH60" s="574"/>
      <c r="AI60" s="574"/>
      <c r="AJ60" s="574"/>
      <c r="AK60" s="574"/>
      <c r="AL60" s="574"/>
      <c r="AM60" s="574"/>
      <c r="AN60" s="574"/>
      <c r="AO60" s="574"/>
      <c r="AP60" s="574"/>
      <c r="AQ60" s="574"/>
      <c r="AR60" s="574"/>
      <c r="AS60" s="574"/>
      <c r="AT60" s="574"/>
      <c r="AU60" s="574"/>
      <c r="AV60" s="574"/>
      <c r="AW60" s="574"/>
      <c r="AX60" s="574"/>
      <c r="AY60" s="574"/>
      <c r="AZ60" s="574"/>
    </row>
    <row r="61" spans="2:52" ht="20.100000000000001" customHeight="1">
      <c r="B61" s="574"/>
      <c r="C61" s="574"/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5"/>
      <c r="X61" s="575"/>
      <c r="Y61" s="575"/>
      <c r="Z61" s="575"/>
      <c r="AA61" s="575"/>
      <c r="AB61" s="575"/>
      <c r="AC61" s="575"/>
      <c r="AD61" s="575"/>
      <c r="AE61" s="574"/>
      <c r="AF61" s="574"/>
      <c r="AG61" s="574"/>
      <c r="AH61" s="574"/>
      <c r="AI61" s="574"/>
      <c r="AJ61" s="574"/>
      <c r="AK61" s="574"/>
      <c r="AL61" s="574"/>
      <c r="AM61" s="574"/>
      <c r="AN61" s="574"/>
      <c r="AO61" s="574"/>
      <c r="AP61" s="574"/>
      <c r="AQ61" s="574"/>
      <c r="AR61" s="574"/>
      <c r="AS61" s="574"/>
      <c r="AT61" s="574"/>
      <c r="AU61" s="574"/>
      <c r="AV61" s="574"/>
      <c r="AW61" s="574"/>
      <c r="AX61" s="574"/>
      <c r="AY61" s="574"/>
      <c r="AZ61" s="574"/>
    </row>
    <row r="62" spans="2:52" ht="20.100000000000001" customHeight="1">
      <c r="B62" s="574"/>
      <c r="C62" s="574"/>
      <c r="D62" s="575"/>
      <c r="E62" s="575"/>
      <c r="F62" s="575"/>
      <c r="G62" s="575"/>
      <c r="H62" s="575"/>
      <c r="I62" s="575"/>
      <c r="J62" s="575"/>
      <c r="K62" s="575"/>
      <c r="L62" s="575"/>
      <c r="M62" s="575"/>
      <c r="N62" s="575"/>
      <c r="O62" s="575"/>
      <c r="P62" s="575"/>
      <c r="Q62" s="575"/>
      <c r="R62" s="575"/>
      <c r="S62" s="575"/>
      <c r="T62" s="575"/>
      <c r="U62" s="575"/>
      <c r="V62" s="575"/>
      <c r="W62" s="575"/>
      <c r="X62" s="575"/>
      <c r="Y62" s="575"/>
      <c r="Z62" s="575"/>
      <c r="AA62" s="575"/>
      <c r="AB62" s="575"/>
      <c r="AC62" s="575"/>
      <c r="AD62" s="575"/>
      <c r="AE62" s="574"/>
      <c r="AF62" s="574"/>
      <c r="AG62" s="574"/>
      <c r="AH62" s="574"/>
      <c r="AI62" s="574"/>
      <c r="AJ62" s="574"/>
      <c r="AK62" s="574"/>
      <c r="AL62" s="574"/>
      <c r="AM62" s="574"/>
      <c r="AN62" s="574"/>
      <c r="AO62" s="574"/>
      <c r="AP62" s="574"/>
      <c r="AQ62" s="574"/>
      <c r="AR62" s="574"/>
      <c r="AS62" s="574"/>
      <c r="AT62" s="574"/>
      <c r="AU62" s="574"/>
      <c r="AV62" s="574"/>
      <c r="AW62" s="574"/>
      <c r="AX62" s="574"/>
      <c r="AY62" s="574"/>
      <c r="AZ62" s="574"/>
    </row>
    <row r="63" spans="2:52" ht="20.100000000000001" customHeight="1"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4"/>
      <c r="AA63" s="574"/>
      <c r="AB63" s="574"/>
      <c r="AC63" s="574"/>
      <c r="AD63" s="574"/>
      <c r="AE63" s="574"/>
      <c r="AF63" s="574"/>
      <c r="AG63" s="574"/>
      <c r="AH63" s="574"/>
      <c r="AI63" s="574"/>
      <c r="AJ63" s="574"/>
      <c r="AK63" s="574"/>
      <c r="AL63" s="574"/>
      <c r="AM63" s="574"/>
      <c r="AN63" s="574"/>
      <c r="AO63" s="574"/>
      <c r="AP63" s="574"/>
      <c r="AQ63" s="574"/>
      <c r="AR63" s="574"/>
      <c r="AS63" s="574"/>
      <c r="AT63" s="574"/>
      <c r="AU63" s="574"/>
      <c r="AV63" s="574"/>
      <c r="AW63" s="574"/>
      <c r="AX63" s="574"/>
      <c r="AY63" s="574"/>
      <c r="AZ63" s="574"/>
    </row>
    <row r="64" spans="2:52" ht="20.100000000000001" customHeight="1"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574"/>
      <c r="AM64" s="574"/>
      <c r="AN64" s="574"/>
      <c r="AO64" s="574"/>
      <c r="AP64" s="574"/>
      <c r="AQ64" s="574"/>
      <c r="AR64" s="574"/>
      <c r="AS64" s="574"/>
      <c r="AT64" s="574"/>
      <c r="AU64" s="574"/>
      <c r="AV64" s="574"/>
      <c r="AW64" s="574"/>
      <c r="AX64" s="574"/>
      <c r="AY64" s="574"/>
      <c r="AZ64" s="574"/>
    </row>
    <row r="65" spans="4:52" ht="20.100000000000001" customHeight="1"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574"/>
      <c r="AM65" s="574"/>
      <c r="AN65" s="574"/>
      <c r="AO65" s="574"/>
      <c r="AP65" s="574"/>
      <c r="AQ65" s="574"/>
      <c r="AR65" s="574"/>
      <c r="AS65" s="574"/>
      <c r="AT65" s="574"/>
      <c r="AU65" s="574"/>
      <c r="AV65" s="574"/>
      <c r="AW65" s="574"/>
      <c r="AX65" s="574"/>
      <c r="AY65" s="574"/>
      <c r="AZ65" s="574"/>
    </row>
    <row r="66" spans="4:52" ht="20.100000000000001" customHeight="1"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574"/>
      <c r="AM66" s="574"/>
      <c r="AN66" s="574"/>
      <c r="AO66" s="574"/>
      <c r="AP66" s="574"/>
      <c r="AQ66" s="574"/>
      <c r="AR66" s="574"/>
      <c r="AS66" s="574"/>
      <c r="AT66" s="574"/>
      <c r="AU66" s="574"/>
      <c r="AV66" s="574"/>
      <c r="AW66" s="574"/>
      <c r="AX66" s="574"/>
      <c r="AY66" s="574"/>
      <c r="AZ66" s="574"/>
    </row>
    <row r="67" spans="4:52" ht="20.100000000000001" customHeight="1"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574"/>
      <c r="AA67" s="574"/>
      <c r="AB67" s="574"/>
      <c r="AC67" s="574"/>
      <c r="AD67" s="574"/>
      <c r="AE67" s="574"/>
      <c r="AF67" s="574"/>
      <c r="AG67" s="574"/>
      <c r="AH67" s="574"/>
      <c r="AI67" s="574"/>
      <c r="AJ67" s="574"/>
      <c r="AK67" s="574"/>
      <c r="AL67" s="574"/>
      <c r="AM67" s="574"/>
      <c r="AN67" s="574"/>
      <c r="AO67" s="574"/>
      <c r="AP67" s="574"/>
      <c r="AQ67" s="574"/>
      <c r="AR67" s="574"/>
      <c r="AS67" s="574"/>
      <c r="AT67" s="574"/>
      <c r="AU67" s="574"/>
      <c r="AV67" s="574"/>
      <c r="AW67" s="574"/>
      <c r="AX67" s="574"/>
      <c r="AY67" s="574"/>
      <c r="AZ67" s="574"/>
    </row>
    <row r="68" spans="4:52" ht="20.100000000000001" customHeight="1"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4"/>
      <c r="AL68" s="574"/>
      <c r="AM68" s="574"/>
      <c r="AN68" s="574"/>
      <c r="AO68" s="574"/>
      <c r="AP68" s="574"/>
      <c r="AQ68" s="574"/>
      <c r="AR68" s="574"/>
      <c r="AS68" s="574"/>
      <c r="AT68" s="574"/>
      <c r="AU68" s="574"/>
      <c r="AV68" s="574"/>
      <c r="AW68" s="574"/>
      <c r="AX68" s="574"/>
      <c r="AY68" s="574"/>
      <c r="AZ68" s="574"/>
    </row>
    <row r="69" spans="4:52" ht="20.100000000000001" customHeight="1"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4"/>
      <c r="X69" s="574"/>
      <c r="Y69" s="574"/>
      <c r="Z69" s="574"/>
      <c r="AA69" s="574"/>
      <c r="AB69" s="574"/>
      <c r="AC69" s="574"/>
      <c r="AD69" s="574"/>
      <c r="AE69" s="574"/>
      <c r="AF69" s="574"/>
      <c r="AG69" s="574"/>
      <c r="AH69" s="574"/>
      <c r="AI69" s="574"/>
      <c r="AJ69" s="574"/>
      <c r="AK69" s="574"/>
      <c r="AL69" s="574"/>
      <c r="AM69" s="574"/>
      <c r="AN69" s="574"/>
      <c r="AO69" s="574"/>
      <c r="AP69" s="574"/>
      <c r="AQ69" s="574"/>
      <c r="AR69" s="574"/>
      <c r="AS69" s="574"/>
      <c r="AT69" s="574"/>
      <c r="AU69" s="574"/>
      <c r="AV69" s="574"/>
      <c r="AW69" s="574"/>
      <c r="AX69" s="574"/>
      <c r="AY69" s="574"/>
      <c r="AZ69" s="574"/>
    </row>
    <row r="70" spans="4:52" ht="20.100000000000001" customHeight="1"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4"/>
      <c r="U70" s="574"/>
      <c r="V70" s="574"/>
      <c r="W70" s="574"/>
      <c r="X70" s="574"/>
      <c r="Y70" s="574"/>
      <c r="Z70" s="574"/>
      <c r="AA70" s="574"/>
      <c r="AB70" s="574"/>
      <c r="AC70" s="574"/>
      <c r="AD70" s="574"/>
      <c r="AE70" s="574"/>
      <c r="AF70" s="574"/>
      <c r="AG70" s="574"/>
      <c r="AH70" s="574"/>
      <c r="AI70" s="574"/>
      <c r="AJ70" s="574"/>
      <c r="AK70" s="574"/>
      <c r="AL70" s="574"/>
      <c r="AM70" s="574"/>
      <c r="AN70" s="574"/>
      <c r="AO70" s="574"/>
      <c r="AP70" s="574"/>
      <c r="AQ70" s="574"/>
      <c r="AR70" s="574"/>
      <c r="AS70" s="574"/>
      <c r="AT70" s="574"/>
      <c r="AU70" s="574"/>
      <c r="AV70" s="574"/>
      <c r="AW70" s="574"/>
      <c r="AX70" s="574"/>
      <c r="AY70" s="574"/>
      <c r="AZ70" s="574"/>
    </row>
    <row r="71" spans="4:52" ht="20.100000000000001" customHeight="1">
      <c r="D71" s="574"/>
      <c r="E71" s="574"/>
      <c r="F71" s="574"/>
      <c r="G71" s="574"/>
      <c r="H71" s="574"/>
      <c r="I71" s="574"/>
      <c r="J71" s="574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74"/>
      <c r="AA71" s="574"/>
      <c r="AB71" s="574"/>
      <c r="AC71" s="574"/>
      <c r="AD71" s="574"/>
      <c r="AE71" s="574"/>
      <c r="AF71" s="574"/>
      <c r="AG71" s="574"/>
      <c r="AH71" s="574"/>
      <c r="AI71" s="574"/>
      <c r="AJ71" s="574"/>
      <c r="AK71" s="574"/>
      <c r="AL71" s="574"/>
      <c r="AM71" s="574"/>
      <c r="AN71" s="574"/>
      <c r="AO71" s="574"/>
      <c r="AP71" s="574"/>
      <c r="AQ71" s="574"/>
      <c r="AR71" s="574"/>
      <c r="AS71" s="574"/>
      <c r="AT71" s="574"/>
      <c r="AU71" s="574"/>
      <c r="AV71" s="574"/>
      <c r="AW71" s="574"/>
      <c r="AX71" s="574"/>
      <c r="AY71" s="574"/>
      <c r="AZ71" s="574"/>
    </row>
    <row r="72" spans="4:52" ht="20.100000000000001" customHeight="1"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74"/>
      <c r="AA72" s="574"/>
      <c r="AB72" s="574"/>
      <c r="AC72" s="574"/>
      <c r="AD72" s="574"/>
      <c r="AE72" s="574"/>
      <c r="AF72" s="574"/>
      <c r="AG72" s="574"/>
      <c r="AH72" s="574"/>
      <c r="AI72" s="574"/>
      <c r="AJ72" s="574"/>
      <c r="AK72" s="574"/>
      <c r="AL72" s="574"/>
      <c r="AM72" s="574"/>
      <c r="AN72" s="574"/>
      <c r="AO72" s="574"/>
      <c r="AP72" s="574"/>
      <c r="AQ72" s="574"/>
      <c r="AR72" s="574"/>
      <c r="AS72" s="574"/>
      <c r="AT72" s="574"/>
      <c r="AU72" s="574"/>
      <c r="AV72" s="574"/>
      <c r="AW72" s="574"/>
      <c r="AX72" s="574"/>
      <c r="AY72" s="574"/>
      <c r="AZ72" s="574"/>
    </row>
    <row r="73" spans="4:52" ht="20.100000000000001" customHeight="1"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4"/>
      <c r="X73" s="574"/>
      <c r="Y73" s="574"/>
      <c r="Z73" s="574"/>
      <c r="AA73" s="574"/>
      <c r="AB73" s="574"/>
      <c r="AC73" s="574"/>
      <c r="AD73" s="574"/>
      <c r="AE73" s="574"/>
      <c r="AF73" s="574"/>
      <c r="AG73" s="574"/>
      <c r="AH73" s="574"/>
      <c r="AI73" s="574"/>
      <c r="AJ73" s="574"/>
      <c r="AK73" s="574"/>
      <c r="AL73" s="574"/>
      <c r="AM73" s="574"/>
      <c r="AN73" s="574"/>
      <c r="AO73" s="574"/>
      <c r="AP73" s="574"/>
      <c r="AQ73" s="574"/>
      <c r="AR73" s="574"/>
      <c r="AS73" s="574"/>
      <c r="AT73" s="574"/>
      <c r="AU73" s="574"/>
      <c r="AV73" s="574"/>
      <c r="AW73" s="574"/>
      <c r="AX73" s="574"/>
      <c r="AY73" s="574"/>
      <c r="AZ73" s="574"/>
    </row>
    <row r="74" spans="4:52" ht="20.100000000000001" customHeight="1"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H74" s="574"/>
      <c r="AI74" s="574"/>
      <c r="AJ74" s="574"/>
      <c r="AK74" s="574"/>
      <c r="AL74" s="574"/>
      <c r="AM74" s="574"/>
      <c r="AN74" s="574"/>
      <c r="AO74" s="574"/>
      <c r="AP74" s="574"/>
      <c r="AQ74" s="574"/>
      <c r="AR74" s="574"/>
      <c r="AS74" s="574"/>
      <c r="AT74" s="574"/>
      <c r="AU74" s="574"/>
      <c r="AV74" s="574"/>
      <c r="AW74" s="574"/>
      <c r="AX74" s="574"/>
      <c r="AY74" s="574"/>
      <c r="AZ74" s="574"/>
    </row>
    <row r="75" spans="4:52" ht="20.100000000000001" customHeight="1"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4"/>
      <c r="U75" s="574"/>
      <c r="V75" s="574"/>
      <c r="W75" s="574"/>
      <c r="X75" s="574"/>
      <c r="Y75" s="574"/>
      <c r="Z75" s="574"/>
      <c r="AA75" s="574"/>
      <c r="AB75" s="574"/>
      <c r="AC75" s="574"/>
      <c r="AD75" s="574"/>
      <c r="AE75" s="574"/>
      <c r="AF75" s="574"/>
      <c r="AG75" s="574"/>
      <c r="AH75" s="574"/>
      <c r="AI75" s="574"/>
      <c r="AJ75" s="574"/>
      <c r="AK75" s="574"/>
      <c r="AL75" s="574"/>
      <c r="AM75" s="574"/>
      <c r="AN75" s="574"/>
      <c r="AO75" s="574"/>
      <c r="AP75" s="574"/>
      <c r="AQ75" s="574"/>
      <c r="AR75" s="574"/>
      <c r="AS75" s="574"/>
      <c r="AT75" s="574"/>
      <c r="AU75" s="574"/>
      <c r="AV75" s="574"/>
      <c r="AW75" s="574"/>
      <c r="AX75" s="574"/>
      <c r="AY75" s="574"/>
      <c r="AZ75" s="574"/>
    </row>
    <row r="76" spans="4:52" ht="20.100000000000001" customHeight="1"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574"/>
      <c r="AA76" s="574"/>
      <c r="AB76" s="574"/>
      <c r="AC76" s="574"/>
      <c r="AD76" s="574"/>
      <c r="AE76" s="574"/>
      <c r="AF76" s="574"/>
      <c r="AG76" s="574"/>
      <c r="AH76" s="574"/>
      <c r="AI76" s="574"/>
      <c r="AJ76" s="574"/>
      <c r="AK76" s="574"/>
      <c r="AL76" s="574"/>
      <c r="AM76" s="574"/>
      <c r="AN76" s="574"/>
      <c r="AO76" s="574"/>
      <c r="AP76" s="574"/>
      <c r="AQ76" s="574"/>
      <c r="AR76" s="574"/>
      <c r="AS76" s="574"/>
      <c r="AT76" s="574"/>
      <c r="AU76" s="574"/>
      <c r="AV76" s="574"/>
      <c r="AW76" s="574"/>
      <c r="AX76" s="574"/>
      <c r="AY76" s="574"/>
      <c r="AZ76" s="574"/>
    </row>
    <row r="77" spans="4:52" ht="20.100000000000001" customHeight="1">
      <c r="D77" s="574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74"/>
      <c r="AA77" s="574"/>
      <c r="AB77" s="574"/>
      <c r="AC77" s="574"/>
      <c r="AD77" s="574"/>
      <c r="AE77" s="574"/>
      <c r="AF77" s="574"/>
      <c r="AG77" s="574"/>
      <c r="AH77" s="574"/>
      <c r="AI77" s="574"/>
      <c r="AJ77" s="574"/>
      <c r="AK77" s="574"/>
      <c r="AL77" s="574"/>
      <c r="AM77" s="574"/>
      <c r="AN77" s="574"/>
      <c r="AO77" s="574"/>
      <c r="AP77" s="574"/>
      <c r="AQ77" s="574"/>
      <c r="AR77" s="574"/>
      <c r="AS77" s="574"/>
      <c r="AT77" s="574"/>
      <c r="AU77" s="574"/>
      <c r="AV77" s="574"/>
      <c r="AW77" s="574"/>
      <c r="AX77" s="574"/>
      <c r="AY77" s="574"/>
      <c r="AZ77" s="574"/>
    </row>
    <row r="78" spans="4:52" ht="20.100000000000001" customHeight="1"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74"/>
      <c r="X78" s="574"/>
      <c r="Y78" s="574"/>
      <c r="Z78" s="574"/>
      <c r="AA78" s="574"/>
      <c r="AB78" s="574"/>
      <c r="AC78" s="574"/>
      <c r="AD78" s="574"/>
      <c r="AE78" s="574"/>
      <c r="AF78" s="574"/>
      <c r="AG78" s="574"/>
      <c r="AH78" s="574"/>
      <c r="AI78" s="574"/>
      <c r="AJ78" s="574"/>
      <c r="AK78" s="574"/>
      <c r="AL78" s="574"/>
      <c r="AM78" s="574"/>
      <c r="AN78" s="574"/>
      <c r="AO78" s="574"/>
      <c r="AP78" s="574"/>
      <c r="AQ78" s="574"/>
      <c r="AR78" s="574"/>
      <c r="AS78" s="574"/>
      <c r="AT78" s="574"/>
      <c r="AU78" s="574"/>
      <c r="AV78" s="574"/>
      <c r="AW78" s="574"/>
      <c r="AX78" s="574"/>
      <c r="AY78" s="574"/>
      <c r="AZ78" s="574"/>
    </row>
    <row r="79" spans="4:52" ht="20.100000000000001" customHeight="1"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74"/>
      <c r="AA79" s="574"/>
      <c r="AB79" s="574"/>
      <c r="AC79" s="574"/>
      <c r="AD79" s="574"/>
      <c r="AE79" s="574"/>
      <c r="AF79" s="574"/>
      <c r="AG79" s="574"/>
      <c r="AH79" s="574"/>
      <c r="AI79" s="574"/>
      <c r="AJ79" s="574"/>
      <c r="AK79" s="574"/>
      <c r="AL79" s="574"/>
      <c r="AM79" s="574"/>
      <c r="AN79" s="574"/>
      <c r="AO79" s="574"/>
      <c r="AP79" s="574"/>
      <c r="AQ79" s="574"/>
      <c r="AR79" s="574"/>
      <c r="AS79" s="574"/>
      <c r="AT79" s="574"/>
      <c r="AU79" s="574"/>
      <c r="AV79" s="574"/>
      <c r="AW79" s="574"/>
      <c r="AX79" s="574"/>
      <c r="AY79" s="574"/>
      <c r="AZ79" s="574"/>
    </row>
    <row r="80" spans="4:52" ht="20.100000000000001" customHeight="1"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4"/>
      <c r="AL80" s="574"/>
      <c r="AM80" s="574"/>
      <c r="AN80" s="574"/>
      <c r="AO80" s="574"/>
      <c r="AP80" s="574"/>
      <c r="AQ80" s="574"/>
      <c r="AR80" s="574"/>
      <c r="AS80" s="574"/>
      <c r="AT80" s="574"/>
      <c r="AU80" s="574"/>
      <c r="AV80" s="574"/>
      <c r="AW80" s="574"/>
      <c r="AX80" s="574"/>
      <c r="AY80" s="574"/>
      <c r="AZ80" s="574"/>
    </row>
    <row r="81" spans="4:52" ht="20.100000000000001" customHeight="1"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  <c r="AA81" s="574"/>
      <c r="AB81" s="574"/>
      <c r="AC81" s="574"/>
      <c r="AD81" s="574"/>
      <c r="AE81" s="574"/>
      <c r="AF81" s="574"/>
      <c r="AG81" s="574"/>
      <c r="AH81" s="574"/>
      <c r="AI81" s="574"/>
      <c r="AJ81" s="574"/>
      <c r="AK81" s="574"/>
      <c r="AL81" s="574"/>
      <c r="AM81" s="574"/>
      <c r="AN81" s="574"/>
      <c r="AO81" s="574"/>
      <c r="AP81" s="574"/>
      <c r="AQ81" s="574"/>
      <c r="AR81" s="574"/>
      <c r="AS81" s="574"/>
      <c r="AT81" s="574"/>
      <c r="AU81" s="574"/>
      <c r="AV81" s="574"/>
      <c r="AW81" s="574"/>
      <c r="AX81" s="574"/>
      <c r="AY81" s="574"/>
      <c r="AZ81" s="574"/>
    </row>
    <row r="82" spans="4:52" ht="20.100000000000001" customHeight="1"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74"/>
      <c r="AA82" s="574"/>
      <c r="AB82" s="574"/>
      <c r="AC82" s="574"/>
      <c r="AD82" s="574"/>
      <c r="AE82" s="574"/>
      <c r="AF82" s="574"/>
      <c r="AG82" s="574"/>
      <c r="AH82" s="574"/>
      <c r="AI82" s="574"/>
      <c r="AJ82" s="574"/>
      <c r="AK82" s="574"/>
      <c r="AL82" s="574"/>
      <c r="AM82" s="574"/>
      <c r="AN82" s="574"/>
      <c r="AO82" s="574"/>
      <c r="AP82" s="574"/>
      <c r="AQ82" s="574"/>
      <c r="AR82" s="574"/>
      <c r="AS82" s="574"/>
      <c r="AT82" s="574"/>
      <c r="AU82" s="574"/>
      <c r="AV82" s="574"/>
      <c r="AW82" s="574"/>
      <c r="AX82" s="574"/>
      <c r="AY82" s="574"/>
      <c r="AZ82" s="574"/>
    </row>
    <row r="83" spans="4:52" ht="20.100000000000001" customHeight="1"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74"/>
      <c r="AA83" s="574"/>
      <c r="AB83" s="574"/>
      <c r="AC83" s="574"/>
      <c r="AD83" s="574"/>
      <c r="AE83" s="574"/>
      <c r="AF83" s="574"/>
      <c r="AG83" s="574"/>
      <c r="AH83" s="574"/>
      <c r="AI83" s="574"/>
      <c r="AJ83" s="574"/>
      <c r="AK83" s="574"/>
      <c r="AL83" s="574"/>
      <c r="AM83" s="574"/>
      <c r="AN83" s="574"/>
      <c r="AO83" s="574"/>
      <c r="AP83" s="574"/>
      <c r="AQ83" s="574"/>
      <c r="AR83" s="574"/>
      <c r="AS83" s="574"/>
      <c r="AT83" s="574"/>
      <c r="AU83" s="574"/>
      <c r="AV83" s="574"/>
      <c r="AW83" s="574"/>
      <c r="AX83" s="574"/>
      <c r="AY83" s="574"/>
      <c r="AZ83" s="574"/>
    </row>
    <row r="84" spans="4:52" ht="20.100000000000001" customHeight="1">
      <c r="D84" s="574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4"/>
      <c r="AC84" s="574"/>
      <c r="AD84" s="574"/>
      <c r="AE84" s="574"/>
      <c r="AF84" s="574"/>
      <c r="AG84" s="574"/>
      <c r="AH84" s="574"/>
      <c r="AI84" s="574"/>
      <c r="AJ84" s="574"/>
      <c r="AK84" s="574"/>
      <c r="AL84" s="574"/>
      <c r="AM84" s="574"/>
      <c r="AN84" s="574"/>
      <c r="AO84" s="574"/>
      <c r="AP84" s="574"/>
      <c r="AQ84" s="574"/>
      <c r="AR84" s="574"/>
      <c r="AS84" s="574"/>
      <c r="AT84" s="574"/>
      <c r="AU84" s="574"/>
      <c r="AV84" s="574"/>
      <c r="AW84" s="574"/>
      <c r="AX84" s="574"/>
      <c r="AY84" s="574"/>
      <c r="AZ84" s="574"/>
    </row>
    <row r="85" spans="4:52" ht="20.100000000000001" customHeight="1"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574"/>
      <c r="AF85" s="574"/>
      <c r="AG85" s="574"/>
      <c r="AH85" s="574"/>
      <c r="AI85" s="574"/>
      <c r="AJ85" s="574"/>
      <c r="AK85" s="574"/>
      <c r="AL85" s="574"/>
      <c r="AM85" s="574"/>
      <c r="AN85" s="574"/>
      <c r="AO85" s="574"/>
      <c r="AP85" s="574"/>
      <c r="AQ85" s="574"/>
      <c r="AR85" s="574"/>
      <c r="AS85" s="574"/>
      <c r="AT85" s="574"/>
      <c r="AU85" s="574"/>
      <c r="AV85" s="574"/>
      <c r="AW85" s="574"/>
      <c r="AX85" s="574"/>
      <c r="AY85" s="574"/>
      <c r="AZ85" s="574"/>
    </row>
    <row r="86" spans="4:52" ht="20.100000000000001" customHeight="1"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74"/>
      <c r="X86" s="574"/>
      <c r="Y86" s="574"/>
      <c r="Z86" s="574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</row>
    <row r="87" spans="4:52" ht="20.100000000000001" customHeight="1"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4"/>
      <c r="AI87" s="574"/>
      <c r="AJ87" s="574"/>
      <c r="AK87" s="574"/>
      <c r="AL87" s="574"/>
      <c r="AM87" s="574"/>
      <c r="AN87" s="574"/>
      <c r="AO87" s="574"/>
      <c r="AP87" s="574"/>
      <c r="AQ87" s="574"/>
      <c r="AR87" s="574"/>
      <c r="AS87" s="574"/>
      <c r="AT87" s="574"/>
      <c r="AU87" s="574"/>
      <c r="AV87" s="574"/>
      <c r="AW87" s="574"/>
      <c r="AX87" s="574"/>
      <c r="AY87" s="574"/>
      <c r="AZ87" s="574"/>
    </row>
    <row r="88" spans="4:52" ht="20.100000000000001" customHeight="1"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</row>
  </sheetData>
  <mergeCells count="2">
    <mergeCell ref="I11:K11"/>
    <mergeCell ref="I12:K12"/>
  </mergeCells>
  <phoneticPr fontId="3"/>
  <printOptions gridLines="1"/>
  <pageMargins left="0.39370078740157483" right="0" top="0.78740157480314965" bottom="0.39370078740157483" header="0.51181102362204722" footer="0.51181102362204722"/>
  <pageSetup paperSize="9" scale="79" orientation="landscape" r:id="rId1"/>
  <headerFooter alignWithMargins="0">
    <oddHeader>&amp;L&amp;10数　量　拾　出&amp;R&amp;10NO-&amp;P</oddHeader>
  </headerFooter>
  <rowBreaks count="1" manualBreakCount="1">
    <brk id="31" min="1" max="2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BK88"/>
  <sheetViews>
    <sheetView showZeros="0" view="pageBreakPreview" zoomScale="85" zoomScaleSheetLayoutView="85" workbookViewId="0">
      <pane xSplit="3" ySplit="4" topLeftCell="D5" activePane="bottomRight" state="frozen"/>
      <selection activeCell="B3" sqref="B3:B6"/>
      <selection pane="topRight" activeCell="B3" sqref="B3:B6"/>
      <selection pane="bottomLeft" activeCell="B3" sqref="B3:B6"/>
      <selection pane="bottomRight"/>
    </sheetView>
  </sheetViews>
  <sheetFormatPr defaultRowHeight="20.100000000000001" customHeight="1"/>
  <cols>
    <col min="1" max="1" width="3.25" style="572" bestFit="1" customWidth="1"/>
    <col min="2" max="2" width="4" style="572" customWidth="1"/>
    <col min="3" max="3" width="33.625" style="572" customWidth="1"/>
    <col min="4" max="27" width="4.5" style="572" customWidth="1"/>
    <col min="28" max="28" width="4.375" style="572" customWidth="1"/>
    <col min="29" max="52" width="4.5" style="572" customWidth="1"/>
    <col min="53" max="256" width="9" style="572"/>
    <col min="257" max="257" width="3.25" style="572" bestFit="1" customWidth="1"/>
    <col min="258" max="258" width="4" style="572" customWidth="1"/>
    <col min="259" max="259" width="33.625" style="572" customWidth="1"/>
    <col min="260" max="283" width="4.5" style="572" customWidth="1"/>
    <col min="284" max="284" width="4.375" style="572" customWidth="1"/>
    <col min="285" max="308" width="4.5" style="572" customWidth="1"/>
    <col min="309" max="512" width="9" style="572"/>
    <col min="513" max="513" width="3.25" style="572" bestFit="1" customWidth="1"/>
    <col min="514" max="514" width="4" style="572" customWidth="1"/>
    <col min="515" max="515" width="33.625" style="572" customWidth="1"/>
    <col min="516" max="539" width="4.5" style="572" customWidth="1"/>
    <col min="540" max="540" width="4.375" style="572" customWidth="1"/>
    <col min="541" max="564" width="4.5" style="572" customWidth="1"/>
    <col min="565" max="768" width="9" style="572"/>
    <col min="769" max="769" width="3.25" style="572" bestFit="1" customWidth="1"/>
    <col min="770" max="770" width="4" style="572" customWidth="1"/>
    <col min="771" max="771" width="33.625" style="572" customWidth="1"/>
    <col min="772" max="795" width="4.5" style="572" customWidth="1"/>
    <col min="796" max="796" width="4.375" style="572" customWidth="1"/>
    <col min="797" max="820" width="4.5" style="572" customWidth="1"/>
    <col min="821" max="1024" width="9" style="572"/>
    <col min="1025" max="1025" width="3.25" style="572" bestFit="1" customWidth="1"/>
    <col min="1026" max="1026" width="4" style="572" customWidth="1"/>
    <col min="1027" max="1027" width="33.625" style="572" customWidth="1"/>
    <col min="1028" max="1051" width="4.5" style="572" customWidth="1"/>
    <col min="1052" max="1052" width="4.375" style="572" customWidth="1"/>
    <col min="1053" max="1076" width="4.5" style="572" customWidth="1"/>
    <col min="1077" max="1280" width="9" style="572"/>
    <col min="1281" max="1281" width="3.25" style="572" bestFit="1" customWidth="1"/>
    <col min="1282" max="1282" width="4" style="572" customWidth="1"/>
    <col min="1283" max="1283" width="33.625" style="572" customWidth="1"/>
    <col min="1284" max="1307" width="4.5" style="572" customWidth="1"/>
    <col min="1308" max="1308" width="4.375" style="572" customWidth="1"/>
    <col min="1309" max="1332" width="4.5" style="572" customWidth="1"/>
    <col min="1333" max="1536" width="9" style="572"/>
    <col min="1537" max="1537" width="3.25" style="572" bestFit="1" customWidth="1"/>
    <col min="1538" max="1538" width="4" style="572" customWidth="1"/>
    <col min="1539" max="1539" width="33.625" style="572" customWidth="1"/>
    <col min="1540" max="1563" width="4.5" style="572" customWidth="1"/>
    <col min="1564" max="1564" width="4.375" style="572" customWidth="1"/>
    <col min="1565" max="1588" width="4.5" style="572" customWidth="1"/>
    <col min="1589" max="1792" width="9" style="572"/>
    <col min="1793" max="1793" width="3.25" style="572" bestFit="1" customWidth="1"/>
    <col min="1794" max="1794" width="4" style="572" customWidth="1"/>
    <col min="1795" max="1795" width="33.625" style="572" customWidth="1"/>
    <col min="1796" max="1819" width="4.5" style="572" customWidth="1"/>
    <col min="1820" max="1820" width="4.375" style="572" customWidth="1"/>
    <col min="1821" max="1844" width="4.5" style="572" customWidth="1"/>
    <col min="1845" max="2048" width="9" style="572"/>
    <col min="2049" max="2049" width="3.25" style="572" bestFit="1" customWidth="1"/>
    <col min="2050" max="2050" width="4" style="572" customWidth="1"/>
    <col min="2051" max="2051" width="33.625" style="572" customWidth="1"/>
    <col min="2052" max="2075" width="4.5" style="572" customWidth="1"/>
    <col min="2076" max="2076" width="4.375" style="572" customWidth="1"/>
    <col min="2077" max="2100" width="4.5" style="572" customWidth="1"/>
    <col min="2101" max="2304" width="9" style="572"/>
    <col min="2305" max="2305" width="3.25" style="572" bestFit="1" customWidth="1"/>
    <col min="2306" max="2306" width="4" style="572" customWidth="1"/>
    <col min="2307" max="2307" width="33.625" style="572" customWidth="1"/>
    <col min="2308" max="2331" width="4.5" style="572" customWidth="1"/>
    <col min="2332" max="2332" width="4.375" style="572" customWidth="1"/>
    <col min="2333" max="2356" width="4.5" style="572" customWidth="1"/>
    <col min="2357" max="2560" width="9" style="572"/>
    <col min="2561" max="2561" width="3.25" style="572" bestFit="1" customWidth="1"/>
    <col min="2562" max="2562" width="4" style="572" customWidth="1"/>
    <col min="2563" max="2563" width="33.625" style="572" customWidth="1"/>
    <col min="2564" max="2587" width="4.5" style="572" customWidth="1"/>
    <col min="2588" max="2588" width="4.375" style="572" customWidth="1"/>
    <col min="2589" max="2612" width="4.5" style="572" customWidth="1"/>
    <col min="2613" max="2816" width="9" style="572"/>
    <col min="2817" max="2817" width="3.25" style="572" bestFit="1" customWidth="1"/>
    <col min="2818" max="2818" width="4" style="572" customWidth="1"/>
    <col min="2819" max="2819" width="33.625" style="572" customWidth="1"/>
    <col min="2820" max="2843" width="4.5" style="572" customWidth="1"/>
    <col min="2844" max="2844" width="4.375" style="572" customWidth="1"/>
    <col min="2845" max="2868" width="4.5" style="572" customWidth="1"/>
    <col min="2869" max="3072" width="9" style="572"/>
    <col min="3073" max="3073" width="3.25" style="572" bestFit="1" customWidth="1"/>
    <col min="3074" max="3074" width="4" style="572" customWidth="1"/>
    <col min="3075" max="3075" width="33.625" style="572" customWidth="1"/>
    <col min="3076" max="3099" width="4.5" style="572" customWidth="1"/>
    <col min="3100" max="3100" width="4.375" style="572" customWidth="1"/>
    <col min="3101" max="3124" width="4.5" style="572" customWidth="1"/>
    <col min="3125" max="3328" width="9" style="572"/>
    <col min="3329" max="3329" width="3.25" style="572" bestFit="1" customWidth="1"/>
    <col min="3330" max="3330" width="4" style="572" customWidth="1"/>
    <col min="3331" max="3331" width="33.625" style="572" customWidth="1"/>
    <col min="3332" max="3355" width="4.5" style="572" customWidth="1"/>
    <col min="3356" max="3356" width="4.375" style="572" customWidth="1"/>
    <col min="3357" max="3380" width="4.5" style="572" customWidth="1"/>
    <col min="3381" max="3584" width="9" style="572"/>
    <col min="3585" max="3585" width="3.25" style="572" bestFit="1" customWidth="1"/>
    <col min="3586" max="3586" width="4" style="572" customWidth="1"/>
    <col min="3587" max="3587" width="33.625" style="572" customWidth="1"/>
    <col min="3588" max="3611" width="4.5" style="572" customWidth="1"/>
    <col min="3612" max="3612" width="4.375" style="572" customWidth="1"/>
    <col min="3613" max="3636" width="4.5" style="572" customWidth="1"/>
    <col min="3637" max="3840" width="9" style="572"/>
    <col min="3841" max="3841" width="3.25" style="572" bestFit="1" customWidth="1"/>
    <col min="3842" max="3842" width="4" style="572" customWidth="1"/>
    <col min="3843" max="3843" width="33.625" style="572" customWidth="1"/>
    <col min="3844" max="3867" width="4.5" style="572" customWidth="1"/>
    <col min="3868" max="3868" width="4.375" style="572" customWidth="1"/>
    <col min="3869" max="3892" width="4.5" style="572" customWidth="1"/>
    <col min="3893" max="4096" width="9" style="572"/>
    <col min="4097" max="4097" width="3.25" style="572" bestFit="1" customWidth="1"/>
    <col min="4098" max="4098" width="4" style="572" customWidth="1"/>
    <col min="4099" max="4099" width="33.625" style="572" customWidth="1"/>
    <col min="4100" max="4123" width="4.5" style="572" customWidth="1"/>
    <col min="4124" max="4124" width="4.375" style="572" customWidth="1"/>
    <col min="4125" max="4148" width="4.5" style="572" customWidth="1"/>
    <col min="4149" max="4352" width="9" style="572"/>
    <col min="4353" max="4353" width="3.25" style="572" bestFit="1" customWidth="1"/>
    <col min="4354" max="4354" width="4" style="572" customWidth="1"/>
    <col min="4355" max="4355" width="33.625" style="572" customWidth="1"/>
    <col min="4356" max="4379" width="4.5" style="572" customWidth="1"/>
    <col min="4380" max="4380" width="4.375" style="572" customWidth="1"/>
    <col min="4381" max="4404" width="4.5" style="572" customWidth="1"/>
    <col min="4405" max="4608" width="9" style="572"/>
    <col min="4609" max="4609" width="3.25" style="572" bestFit="1" customWidth="1"/>
    <col min="4610" max="4610" width="4" style="572" customWidth="1"/>
    <col min="4611" max="4611" width="33.625" style="572" customWidth="1"/>
    <col min="4612" max="4635" width="4.5" style="572" customWidth="1"/>
    <col min="4636" max="4636" width="4.375" style="572" customWidth="1"/>
    <col min="4637" max="4660" width="4.5" style="572" customWidth="1"/>
    <col min="4661" max="4864" width="9" style="572"/>
    <col min="4865" max="4865" width="3.25" style="572" bestFit="1" customWidth="1"/>
    <col min="4866" max="4866" width="4" style="572" customWidth="1"/>
    <col min="4867" max="4867" width="33.625" style="572" customWidth="1"/>
    <col min="4868" max="4891" width="4.5" style="572" customWidth="1"/>
    <col min="4892" max="4892" width="4.375" style="572" customWidth="1"/>
    <col min="4893" max="4916" width="4.5" style="572" customWidth="1"/>
    <col min="4917" max="5120" width="9" style="572"/>
    <col min="5121" max="5121" width="3.25" style="572" bestFit="1" customWidth="1"/>
    <col min="5122" max="5122" width="4" style="572" customWidth="1"/>
    <col min="5123" max="5123" width="33.625" style="572" customWidth="1"/>
    <col min="5124" max="5147" width="4.5" style="572" customWidth="1"/>
    <col min="5148" max="5148" width="4.375" style="572" customWidth="1"/>
    <col min="5149" max="5172" width="4.5" style="572" customWidth="1"/>
    <col min="5173" max="5376" width="9" style="572"/>
    <col min="5377" max="5377" width="3.25" style="572" bestFit="1" customWidth="1"/>
    <col min="5378" max="5378" width="4" style="572" customWidth="1"/>
    <col min="5379" max="5379" width="33.625" style="572" customWidth="1"/>
    <col min="5380" max="5403" width="4.5" style="572" customWidth="1"/>
    <col min="5404" max="5404" width="4.375" style="572" customWidth="1"/>
    <col min="5405" max="5428" width="4.5" style="572" customWidth="1"/>
    <col min="5429" max="5632" width="9" style="572"/>
    <col min="5633" max="5633" width="3.25" style="572" bestFit="1" customWidth="1"/>
    <col min="5634" max="5634" width="4" style="572" customWidth="1"/>
    <col min="5635" max="5635" width="33.625" style="572" customWidth="1"/>
    <col min="5636" max="5659" width="4.5" style="572" customWidth="1"/>
    <col min="5660" max="5660" width="4.375" style="572" customWidth="1"/>
    <col min="5661" max="5684" width="4.5" style="572" customWidth="1"/>
    <col min="5685" max="5888" width="9" style="572"/>
    <col min="5889" max="5889" width="3.25" style="572" bestFit="1" customWidth="1"/>
    <col min="5890" max="5890" width="4" style="572" customWidth="1"/>
    <col min="5891" max="5891" width="33.625" style="572" customWidth="1"/>
    <col min="5892" max="5915" width="4.5" style="572" customWidth="1"/>
    <col min="5916" max="5916" width="4.375" style="572" customWidth="1"/>
    <col min="5917" max="5940" width="4.5" style="572" customWidth="1"/>
    <col min="5941" max="6144" width="9" style="572"/>
    <col min="6145" max="6145" width="3.25" style="572" bestFit="1" customWidth="1"/>
    <col min="6146" max="6146" width="4" style="572" customWidth="1"/>
    <col min="6147" max="6147" width="33.625" style="572" customWidth="1"/>
    <col min="6148" max="6171" width="4.5" style="572" customWidth="1"/>
    <col min="6172" max="6172" width="4.375" style="572" customWidth="1"/>
    <col min="6173" max="6196" width="4.5" style="572" customWidth="1"/>
    <col min="6197" max="6400" width="9" style="572"/>
    <col min="6401" max="6401" width="3.25" style="572" bestFit="1" customWidth="1"/>
    <col min="6402" max="6402" width="4" style="572" customWidth="1"/>
    <col min="6403" max="6403" width="33.625" style="572" customWidth="1"/>
    <col min="6404" max="6427" width="4.5" style="572" customWidth="1"/>
    <col min="6428" max="6428" width="4.375" style="572" customWidth="1"/>
    <col min="6429" max="6452" width="4.5" style="572" customWidth="1"/>
    <col min="6453" max="6656" width="9" style="572"/>
    <col min="6657" max="6657" width="3.25" style="572" bestFit="1" customWidth="1"/>
    <col min="6658" max="6658" width="4" style="572" customWidth="1"/>
    <col min="6659" max="6659" width="33.625" style="572" customWidth="1"/>
    <col min="6660" max="6683" width="4.5" style="572" customWidth="1"/>
    <col min="6684" max="6684" width="4.375" style="572" customWidth="1"/>
    <col min="6685" max="6708" width="4.5" style="572" customWidth="1"/>
    <col min="6709" max="6912" width="9" style="572"/>
    <col min="6913" max="6913" width="3.25" style="572" bestFit="1" customWidth="1"/>
    <col min="6914" max="6914" width="4" style="572" customWidth="1"/>
    <col min="6915" max="6915" width="33.625" style="572" customWidth="1"/>
    <col min="6916" max="6939" width="4.5" style="572" customWidth="1"/>
    <col min="6940" max="6940" width="4.375" style="572" customWidth="1"/>
    <col min="6941" max="6964" width="4.5" style="572" customWidth="1"/>
    <col min="6965" max="7168" width="9" style="572"/>
    <col min="7169" max="7169" width="3.25" style="572" bestFit="1" customWidth="1"/>
    <col min="7170" max="7170" width="4" style="572" customWidth="1"/>
    <col min="7171" max="7171" width="33.625" style="572" customWidth="1"/>
    <col min="7172" max="7195" width="4.5" style="572" customWidth="1"/>
    <col min="7196" max="7196" width="4.375" style="572" customWidth="1"/>
    <col min="7197" max="7220" width="4.5" style="572" customWidth="1"/>
    <col min="7221" max="7424" width="9" style="572"/>
    <col min="7425" max="7425" width="3.25" style="572" bestFit="1" customWidth="1"/>
    <col min="7426" max="7426" width="4" style="572" customWidth="1"/>
    <col min="7427" max="7427" width="33.625" style="572" customWidth="1"/>
    <col min="7428" max="7451" width="4.5" style="572" customWidth="1"/>
    <col min="7452" max="7452" width="4.375" style="572" customWidth="1"/>
    <col min="7453" max="7476" width="4.5" style="572" customWidth="1"/>
    <col min="7477" max="7680" width="9" style="572"/>
    <col min="7681" max="7681" width="3.25" style="572" bestFit="1" customWidth="1"/>
    <col min="7682" max="7682" width="4" style="572" customWidth="1"/>
    <col min="7683" max="7683" width="33.625" style="572" customWidth="1"/>
    <col min="7684" max="7707" width="4.5" style="572" customWidth="1"/>
    <col min="7708" max="7708" width="4.375" style="572" customWidth="1"/>
    <col min="7709" max="7732" width="4.5" style="572" customWidth="1"/>
    <col min="7733" max="7936" width="9" style="572"/>
    <col min="7937" max="7937" width="3.25" style="572" bestFit="1" customWidth="1"/>
    <col min="7938" max="7938" width="4" style="572" customWidth="1"/>
    <col min="7939" max="7939" width="33.625" style="572" customWidth="1"/>
    <col min="7940" max="7963" width="4.5" style="572" customWidth="1"/>
    <col min="7964" max="7964" width="4.375" style="572" customWidth="1"/>
    <col min="7965" max="7988" width="4.5" style="572" customWidth="1"/>
    <col min="7989" max="8192" width="9" style="572"/>
    <col min="8193" max="8193" width="3.25" style="572" bestFit="1" customWidth="1"/>
    <col min="8194" max="8194" width="4" style="572" customWidth="1"/>
    <col min="8195" max="8195" width="33.625" style="572" customWidth="1"/>
    <col min="8196" max="8219" width="4.5" style="572" customWidth="1"/>
    <col min="8220" max="8220" width="4.375" style="572" customWidth="1"/>
    <col min="8221" max="8244" width="4.5" style="572" customWidth="1"/>
    <col min="8245" max="8448" width="9" style="572"/>
    <col min="8449" max="8449" width="3.25" style="572" bestFit="1" customWidth="1"/>
    <col min="8450" max="8450" width="4" style="572" customWidth="1"/>
    <col min="8451" max="8451" width="33.625" style="572" customWidth="1"/>
    <col min="8452" max="8475" width="4.5" style="572" customWidth="1"/>
    <col min="8476" max="8476" width="4.375" style="572" customWidth="1"/>
    <col min="8477" max="8500" width="4.5" style="572" customWidth="1"/>
    <col min="8501" max="8704" width="9" style="572"/>
    <col min="8705" max="8705" width="3.25" style="572" bestFit="1" customWidth="1"/>
    <col min="8706" max="8706" width="4" style="572" customWidth="1"/>
    <col min="8707" max="8707" width="33.625" style="572" customWidth="1"/>
    <col min="8708" max="8731" width="4.5" style="572" customWidth="1"/>
    <col min="8732" max="8732" width="4.375" style="572" customWidth="1"/>
    <col min="8733" max="8756" width="4.5" style="572" customWidth="1"/>
    <col min="8757" max="8960" width="9" style="572"/>
    <col min="8961" max="8961" width="3.25" style="572" bestFit="1" customWidth="1"/>
    <col min="8962" max="8962" width="4" style="572" customWidth="1"/>
    <col min="8963" max="8963" width="33.625" style="572" customWidth="1"/>
    <col min="8964" max="8987" width="4.5" style="572" customWidth="1"/>
    <col min="8988" max="8988" width="4.375" style="572" customWidth="1"/>
    <col min="8989" max="9012" width="4.5" style="572" customWidth="1"/>
    <col min="9013" max="9216" width="9" style="572"/>
    <col min="9217" max="9217" width="3.25" style="572" bestFit="1" customWidth="1"/>
    <col min="9218" max="9218" width="4" style="572" customWidth="1"/>
    <col min="9219" max="9219" width="33.625" style="572" customWidth="1"/>
    <col min="9220" max="9243" width="4.5" style="572" customWidth="1"/>
    <col min="9244" max="9244" width="4.375" style="572" customWidth="1"/>
    <col min="9245" max="9268" width="4.5" style="572" customWidth="1"/>
    <col min="9269" max="9472" width="9" style="572"/>
    <col min="9473" max="9473" width="3.25" style="572" bestFit="1" customWidth="1"/>
    <col min="9474" max="9474" width="4" style="572" customWidth="1"/>
    <col min="9475" max="9475" width="33.625" style="572" customWidth="1"/>
    <col min="9476" max="9499" width="4.5" style="572" customWidth="1"/>
    <col min="9500" max="9500" width="4.375" style="572" customWidth="1"/>
    <col min="9501" max="9524" width="4.5" style="572" customWidth="1"/>
    <col min="9525" max="9728" width="9" style="572"/>
    <col min="9729" max="9729" width="3.25" style="572" bestFit="1" customWidth="1"/>
    <col min="9730" max="9730" width="4" style="572" customWidth="1"/>
    <col min="9731" max="9731" width="33.625" style="572" customWidth="1"/>
    <col min="9732" max="9755" width="4.5" style="572" customWidth="1"/>
    <col min="9756" max="9756" width="4.375" style="572" customWidth="1"/>
    <col min="9757" max="9780" width="4.5" style="572" customWidth="1"/>
    <col min="9781" max="9984" width="9" style="572"/>
    <col min="9985" max="9985" width="3.25" style="572" bestFit="1" customWidth="1"/>
    <col min="9986" max="9986" width="4" style="572" customWidth="1"/>
    <col min="9987" max="9987" width="33.625" style="572" customWidth="1"/>
    <col min="9988" max="10011" width="4.5" style="572" customWidth="1"/>
    <col min="10012" max="10012" width="4.375" style="572" customWidth="1"/>
    <col min="10013" max="10036" width="4.5" style="572" customWidth="1"/>
    <col min="10037" max="10240" width="9" style="572"/>
    <col min="10241" max="10241" width="3.25" style="572" bestFit="1" customWidth="1"/>
    <col min="10242" max="10242" width="4" style="572" customWidth="1"/>
    <col min="10243" max="10243" width="33.625" style="572" customWidth="1"/>
    <col min="10244" max="10267" width="4.5" style="572" customWidth="1"/>
    <col min="10268" max="10268" width="4.375" style="572" customWidth="1"/>
    <col min="10269" max="10292" width="4.5" style="572" customWidth="1"/>
    <col min="10293" max="10496" width="9" style="572"/>
    <col min="10497" max="10497" width="3.25" style="572" bestFit="1" customWidth="1"/>
    <col min="10498" max="10498" width="4" style="572" customWidth="1"/>
    <col min="10499" max="10499" width="33.625" style="572" customWidth="1"/>
    <col min="10500" max="10523" width="4.5" style="572" customWidth="1"/>
    <col min="10524" max="10524" width="4.375" style="572" customWidth="1"/>
    <col min="10525" max="10548" width="4.5" style="572" customWidth="1"/>
    <col min="10549" max="10752" width="9" style="572"/>
    <col min="10753" max="10753" width="3.25" style="572" bestFit="1" customWidth="1"/>
    <col min="10754" max="10754" width="4" style="572" customWidth="1"/>
    <col min="10755" max="10755" width="33.625" style="572" customWidth="1"/>
    <col min="10756" max="10779" width="4.5" style="572" customWidth="1"/>
    <col min="10780" max="10780" width="4.375" style="572" customWidth="1"/>
    <col min="10781" max="10804" width="4.5" style="572" customWidth="1"/>
    <col min="10805" max="11008" width="9" style="572"/>
    <col min="11009" max="11009" width="3.25" style="572" bestFit="1" customWidth="1"/>
    <col min="11010" max="11010" width="4" style="572" customWidth="1"/>
    <col min="11011" max="11011" width="33.625" style="572" customWidth="1"/>
    <col min="11012" max="11035" width="4.5" style="572" customWidth="1"/>
    <col min="11036" max="11036" width="4.375" style="572" customWidth="1"/>
    <col min="11037" max="11060" width="4.5" style="572" customWidth="1"/>
    <col min="11061" max="11264" width="9" style="572"/>
    <col min="11265" max="11265" width="3.25" style="572" bestFit="1" customWidth="1"/>
    <col min="11266" max="11266" width="4" style="572" customWidth="1"/>
    <col min="11267" max="11267" width="33.625" style="572" customWidth="1"/>
    <col min="11268" max="11291" width="4.5" style="572" customWidth="1"/>
    <col min="11292" max="11292" width="4.375" style="572" customWidth="1"/>
    <col min="11293" max="11316" width="4.5" style="572" customWidth="1"/>
    <col min="11317" max="11520" width="9" style="572"/>
    <col min="11521" max="11521" width="3.25" style="572" bestFit="1" customWidth="1"/>
    <col min="11522" max="11522" width="4" style="572" customWidth="1"/>
    <col min="11523" max="11523" width="33.625" style="572" customWidth="1"/>
    <col min="11524" max="11547" width="4.5" style="572" customWidth="1"/>
    <col min="11548" max="11548" width="4.375" style="572" customWidth="1"/>
    <col min="11549" max="11572" width="4.5" style="572" customWidth="1"/>
    <col min="11573" max="11776" width="9" style="572"/>
    <col min="11777" max="11777" width="3.25" style="572" bestFit="1" customWidth="1"/>
    <col min="11778" max="11778" width="4" style="572" customWidth="1"/>
    <col min="11779" max="11779" width="33.625" style="572" customWidth="1"/>
    <col min="11780" max="11803" width="4.5" style="572" customWidth="1"/>
    <col min="11804" max="11804" width="4.375" style="572" customWidth="1"/>
    <col min="11805" max="11828" width="4.5" style="572" customWidth="1"/>
    <col min="11829" max="12032" width="9" style="572"/>
    <col min="12033" max="12033" width="3.25" style="572" bestFit="1" customWidth="1"/>
    <col min="12034" max="12034" width="4" style="572" customWidth="1"/>
    <col min="12035" max="12035" width="33.625" style="572" customWidth="1"/>
    <col min="12036" max="12059" width="4.5" style="572" customWidth="1"/>
    <col min="12060" max="12060" width="4.375" style="572" customWidth="1"/>
    <col min="12061" max="12084" width="4.5" style="572" customWidth="1"/>
    <col min="12085" max="12288" width="9" style="572"/>
    <col min="12289" max="12289" width="3.25" style="572" bestFit="1" customWidth="1"/>
    <col min="12290" max="12290" width="4" style="572" customWidth="1"/>
    <col min="12291" max="12291" width="33.625" style="572" customWidth="1"/>
    <col min="12292" max="12315" width="4.5" style="572" customWidth="1"/>
    <col min="12316" max="12316" width="4.375" style="572" customWidth="1"/>
    <col min="12317" max="12340" width="4.5" style="572" customWidth="1"/>
    <col min="12341" max="12544" width="9" style="572"/>
    <col min="12545" max="12545" width="3.25" style="572" bestFit="1" customWidth="1"/>
    <col min="12546" max="12546" width="4" style="572" customWidth="1"/>
    <col min="12547" max="12547" width="33.625" style="572" customWidth="1"/>
    <col min="12548" max="12571" width="4.5" style="572" customWidth="1"/>
    <col min="12572" max="12572" width="4.375" style="572" customWidth="1"/>
    <col min="12573" max="12596" width="4.5" style="572" customWidth="1"/>
    <col min="12597" max="12800" width="9" style="572"/>
    <col min="12801" max="12801" width="3.25" style="572" bestFit="1" customWidth="1"/>
    <col min="12802" max="12802" width="4" style="572" customWidth="1"/>
    <col min="12803" max="12803" width="33.625" style="572" customWidth="1"/>
    <col min="12804" max="12827" width="4.5" style="572" customWidth="1"/>
    <col min="12828" max="12828" width="4.375" style="572" customWidth="1"/>
    <col min="12829" max="12852" width="4.5" style="572" customWidth="1"/>
    <col min="12853" max="13056" width="9" style="572"/>
    <col min="13057" max="13057" width="3.25" style="572" bestFit="1" customWidth="1"/>
    <col min="13058" max="13058" width="4" style="572" customWidth="1"/>
    <col min="13059" max="13059" width="33.625" style="572" customWidth="1"/>
    <col min="13060" max="13083" width="4.5" style="572" customWidth="1"/>
    <col min="13084" max="13084" width="4.375" style="572" customWidth="1"/>
    <col min="13085" max="13108" width="4.5" style="572" customWidth="1"/>
    <col min="13109" max="13312" width="9" style="572"/>
    <col min="13313" max="13313" width="3.25" style="572" bestFit="1" customWidth="1"/>
    <col min="13314" max="13314" width="4" style="572" customWidth="1"/>
    <col min="13315" max="13315" width="33.625" style="572" customWidth="1"/>
    <col min="13316" max="13339" width="4.5" style="572" customWidth="1"/>
    <col min="13340" max="13340" width="4.375" style="572" customWidth="1"/>
    <col min="13341" max="13364" width="4.5" style="572" customWidth="1"/>
    <col min="13365" max="13568" width="9" style="572"/>
    <col min="13569" max="13569" width="3.25" style="572" bestFit="1" customWidth="1"/>
    <col min="13570" max="13570" width="4" style="572" customWidth="1"/>
    <col min="13571" max="13571" width="33.625" style="572" customWidth="1"/>
    <col min="13572" max="13595" width="4.5" style="572" customWidth="1"/>
    <col min="13596" max="13596" width="4.375" style="572" customWidth="1"/>
    <col min="13597" max="13620" width="4.5" style="572" customWidth="1"/>
    <col min="13621" max="13824" width="9" style="572"/>
    <col min="13825" max="13825" width="3.25" style="572" bestFit="1" customWidth="1"/>
    <col min="13826" max="13826" width="4" style="572" customWidth="1"/>
    <col min="13827" max="13827" width="33.625" style="572" customWidth="1"/>
    <col min="13828" max="13851" width="4.5" style="572" customWidth="1"/>
    <col min="13852" max="13852" width="4.375" style="572" customWidth="1"/>
    <col min="13853" max="13876" width="4.5" style="572" customWidth="1"/>
    <col min="13877" max="14080" width="9" style="572"/>
    <col min="14081" max="14081" width="3.25" style="572" bestFit="1" customWidth="1"/>
    <col min="14082" max="14082" width="4" style="572" customWidth="1"/>
    <col min="14083" max="14083" width="33.625" style="572" customWidth="1"/>
    <col min="14084" max="14107" width="4.5" style="572" customWidth="1"/>
    <col min="14108" max="14108" width="4.375" style="572" customWidth="1"/>
    <col min="14109" max="14132" width="4.5" style="572" customWidth="1"/>
    <col min="14133" max="14336" width="9" style="572"/>
    <col min="14337" max="14337" width="3.25" style="572" bestFit="1" customWidth="1"/>
    <col min="14338" max="14338" width="4" style="572" customWidth="1"/>
    <col min="14339" max="14339" width="33.625" style="572" customWidth="1"/>
    <col min="14340" max="14363" width="4.5" style="572" customWidth="1"/>
    <col min="14364" max="14364" width="4.375" style="572" customWidth="1"/>
    <col min="14365" max="14388" width="4.5" style="572" customWidth="1"/>
    <col min="14389" max="14592" width="9" style="572"/>
    <col min="14593" max="14593" width="3.25" style="572" bestFit="1" customWidth="1"/>
    <col min="14594" max="14594" width="4" style="572" customWidth="1"/>
    <col min="14595" max="14595" width="33.625" style="572" customWidth="1"/>
    <col min="14596" max="14619" width="4.5" style="572" customWidth="1"/>
    <col min="14620" max="14620" width="4.375" style="572" customWidth="1"/>
    <col min="14621" max="14644" width="4.5" style="572" customWidth="1"/>
    <col min="14645" max="14848" width="9" style="572"/>
    <col min="14849" max="14849" width="3.25" style="572" bestFit="1" customWidth="1"/>
    <col min="14850" max="14850" width="4" style="572" customWidth="1"/>
    <col min="14851" max="14851" width="33.625" style="572" customWidth="1"/>
    <col min="14852" max="14875" width="4.5" style="572" customWidth="1"/>
    <col min="14876" max="14876" width="4.375" style="572" customWidth="1"/>
    <col min="14877" max="14900" width="4.5" style="572" customWidth="1"/>
    <col min="14901" max="15104" width="9" style="572"/>
    <col min="15105" max="15105" width="3.25" style="572" bestFit="1" customWidth="1"/>
    <col min="15106" max="15106" width="4" style="572" customWidth="1"/>
    <col min="15107" max="15107" width="33.625" style="572" customWidth="1"/>
    <col min="15108" max="15131" width="4.5" style="572" customWidth="1"/>
    <col min="15132" max="15132" width="4.375" style="572" customWidth="1"/>
    <col min="15133" max="15156" width="4.5" style="572" customWidth="1"/>
    <col min="15157" max="15360" width="9" style="572"/>
    <col min="15361" max="15361" width="3.25" style="572" bestFit="1" customWidth="1"/>
    <col min="15362" max="15362" width="4" style="572" customWidth="1"/>
    <col min="15363" max="15363" width="33.625" style="572" customWidth="1"/>
    <col min="15364" max="15387" width="4.5" style="572" customWidth="1"/>
    <col min="15388" max="15388" width="4.375" style="572" customWidth="1"/>
    <col min="15389" max="15412" width="4.5" style="572" customWidth="1"/>
    <col min="15413" max="15616" width="9" style="572"/>
    <col min="15617" max="15617" width="3.25" style="572" bestFit="1" customWidth="1"/>
    <col min="15618" max="15618" width="4" style="572" customWidth="1"/>
    <col min="15619" max="15619" width="33.625" style="572" customWidth="1"/>
    <col min="15620" max="15643" width="4.5" style="572" customWidth="1"/>
    <col min="15644" max="15644" width="4.375" style="572" customWidth="1"/>
    <col min="15645" max="15668" width="4.5" style="572" customWidth="1"/>
    <col min="15669" max="15872" width="9" style="572"/>
    <col min="15873" max="15873" width="3.25" style="572" bestFit="1" customWidth="1"/>
    <col min="15874" max="15874" width="4" style="572" customWidth="1"/>
    <col min="15875" max="15875" width="33.625" style="572" customWidth="1"/>
    <col min="15876" max="15899" width="4.5" style="572" customWidth="1"/>
    <col min="15900" max="15900" width="4.375" style="572" customWidth="1"/>
    <col min="15901" max="15924" width="4.5" style="572" customWidth="1"/>
    <col min="15925" max="16128" width="9" style="572"/>
    <col min="16129" max="16129" width="3.25" style="572" bestFit="1" customWidth="1"/>
    <col min="16130" max="16130" width="4" style="572" customWidth="1"/>
    <col min="16131" max="16131" width="33.625" style="572" customWidth="1"/>
    <col min="16132" max="16155" width="4.5" style="572" customWidth="1"/>
    <col min="16156" max="16156" width="4.375" style="572" customWidth="1"/>
    <col min="16157" max="16180" width="4.5" style="572" customWidth="1"/>
    <col min="16181" max="16384" width="9" style="572"/>
  </cols>
  <sheetData>
    <row r="1" spans="1:63" ht="20.100000000000001" customHeight="1">
      <c r="B1" s="573" t="s">
        <v>1441</v>
      </c>
      <c r="C1" s="572" t="s">
        <v>1212</v>
      </c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4"/>
      <c r="AN1" s="574"/>
      <c r="AO1" s="574"/>
      <c r="AP1" s="574"/>
      <c r="AQ1" s="574"/>
      <c r="AR1" s="574"/>
      <c r="AS1" s="574"/>
      <c r="AT1" s="574"/>
      <c r="AU1" s="574"/>
      <c r="AV1" s="574"/>
      <c r="AW1" s="574"/>
      <c r="AX1" s="574"/>
      <c r="AY1" s="574"/>
      <c r="AZ1" s="574"/>
    </row>
    <row r="2" spans="1:63" ht="20.100000000000001" customHeight="1">
      <c r="A2" s="572">
        <v>1</v>
      </c>
      <c r="C2" s="574"/>
      <c r="D2" s="620" t="s">
        <v>1420</v>
      </c>
      <c r="E2" s="620"/>
      <c r="H2" s="619"/>
      <c r="I2" s="620"/>
      <c r="L2" s="619"/>
      <c r="M2" s="619"/>
      <c r="N2" s="620"/>
      <c r="O2" s="619"/>
      <c r="P2" s="620"/>
      <c r="Q2" s="620"/>
      <c r="X2" s="574"/>
      <c r="Y2" s="574"/>
      <c r="AA2" s="574"/>
      <c r="AB2" s="574"/>
      <c r="AC2" s="574"/>
      <c r="AD2" s="574"/>
      <c r="AE2" s="574"/>
      <c r="AF2" s="574"/>
      <c r="AG2" s="574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19"/>
      <c r="BB2" s="619"/>
      <c r="BC2" s="619"/>
      <c r="BD2" s="619"/>
      <c r="BE2" s="619"/>
      <c r="BF2" s="619"/>
      <c r="BG2" s="619"/>
      <c r="BH2" s="619"/>
      <c r="BI2" s="619"/>
      <c r="BJ2" s="619"/>
      <c r="BK2" s="619"/>
    </row>
    <row r="3" spans="1:63" ht="20.100000000000001" customHeight="1">
      <c r="A3" s="572">
        <v>2</v>
      </c>
      <c r="C3" s="574"/>
      <c r="D3" s="620"/>
      <c r="E3" s="620"/>
      <c r="F3" s="574"/>
      <c r="G3" s="574"/>
      <c r="H3" s="574"/>
      <c r="I3" s="574"/>
      <c r="M3" s="574"/>
      <c r="N3" s="574"/>
      <c r="O3" s="574"/>
      <c r="P3" s="574"/>
      <c r="Q3" s="574"/>
      <c r="R3" s="574"/>
      <c r="S3" s="574"/>
      <c r="T3" s="574"/>
      <c r="X3" s="574"/>
      <c r="Y3" s="574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19"/>
      <c r="BB3" s="619"/>
      <c r="BC3" s="619"/>
      <c r="BD3" s="619"/>
      <c r="BE3" s="619"/>
      <c r="BF3" s="619"/>
      <c r="BG3" s="619"/>
      <c r="BH3" s="619"/>
      <c r="BI3" s="619"/>
      <c r="BJ3" s="619"/>
      <c r="BK3" s="619"/>
    </row>
    <row r="4" spans="1:63" ht="20.100000000000001" customHeight="1">
      <c r="A4" s="572">
        <v>3</v>
      </c>
      <c r="C4" s="620" t="s">
        <v>1145</v>
      </c>
      <c r="D4" s="620" t="s">
        <v>1146</v>
      </c>
      <c r="E4" s="620" t="s">
        <v>1147</v>
      </c>
      <c r="F4" s="620" t="s">
        <v>1146</v>
      </c>
      <c r="G4" s="620" t="s">
        <v>1147</v>
      </c>
      <c r="H4" s="620" t="s">
        <v>1146</v>
      </c>
      <c r="I4" s="620" t="s">
        <v>1147</v>
      </c>
      <c r="J4" s="620" t="s">
        <v>1146</v>
      </c>
      <c r="K4" s="620" t="s">
        <v>1147</v>
      </c>
      <c r="L4" s="620" t="s">
        <v>1146</v>
      </c>
      <c r="M4" s="620" t="s">
        <v>1147</v>
      </c>
      <c r="N4" s="620" t="s">
        <v>1146</v>
      </c>
      <c r="O4" s="620" t="s">
        <v>1147</v>
      </c>
      <c r="P4" s="620" t="s">
        <v>1146</v>
      </c>
      <c r="Q4" s="620" t="s">
        <v>1147</v>
      </c>
      <c r="R4" s="620" t="s">
        <v>1146</v>
      </c>
      <c r="S4" s="620" t="s">
        <v>1147</v>
      </c>
      <c r="T4" s="620" t="s">
        <v>1146</v>
      </c>
      <c r="U4" s="620" t="s">
        <v>1147</v>
      </c>
      <c r="V4" s="620" t="s">
        <v>1146</v>
      </c>
      <c r="W4" s="620" t="s">
        <v>1147</v>
      </c>
      <c r="X4" s="620" t="s">
        <v>1146</v>
      </c>
      <c r="Y4" s="620" t="s">
        <v>1147</v>
      </c>
      <c r="Z4" s="620" t="s">
        <v>1146</v>
      </c>
      <c r="AA4" s="620" t="s">
        <v>1147</v>
      </c>
      <c r="AB4" s="620" t="s">
        <v>1146</v>
      </c>
      <c r="AC4" s="620" t="s">
        <v>1147</v>
      </c>
      <c r="AD4" s="620" t="s">
        <v>1010</v>
      </c>
      <c r="AE4" s="620"/>
      <c r="AF4" s="620"/>
      <c r="AG4" s="620"/>
      <c r="AH4" s="620"/>
      <c r="AI4" s="620"/>
      <c r="AJ4" s="620"/>
      <c r="AK4" s="620"/>
      <c r="AL4" s="620"/>
      <c r="AM4" s="620"/>
      <c r="AN4" s="620"/>
      <c r="AO4" s="620"/>
      <c r="AP4" s="620"/>
      <c r="AQ4" s="620"/>
      <c r="AR4" s="620"/>
      <c r="AS4" s="620"/>
      <c r="AT4" s="620"/>
      <c r="AU4" s="620"/>
      <c r="AV4" s="620"/>
      <c r="AW4" s="620"/>
      <c r="AX4" s="620"/>
      <c r="AY4" s="620"/>
      <c r="AZ4" s="620"/>
      <c r="BA4" s="619"/>
      <c r="BB4" s="619"/>
      <c r="BC4" s="619"/>
      <c r="BD4" s="619"/>
      <c r="BE4" s="619"/>
      <c r="BF4" s="619"/>
      <c r="BG4" s="619"/>
      <c r="BH4" s="619"/>
      <c r="BI4" s="619"/>
      <c r="BJ4" s="619"/>
      <c r="BK4" s="619"/>
    </row>
    <row r="5" spans="1:63" s="574" customFormat="1" ht="20.100000000000001" customHeight="1">
      <c r="A5" s="572">
        <v>4</v>
      </c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9" t="s">
        <v>1172</v>
      </c>
      <c r="AX5" s="620"/>
      <c r="AY5" s="620"/>
      <c r="AZ5" s="620"/>
      <c r="BA5" s="620"/>
      <c r="BB5" s="620"/>
      <c r="BC5" s="620"/>
      <c r="BD5" s="620"/>
      <c r="BE5" s="620"/>
      <c r="BF5" s="620"/>
      <c r="BG5" s="620"/>
      <c r="BH5" s="620"/>
      <c r="BI5" s="620"/>
      <c r="BJ5" s="620"/>
      <c r="BK5" s="620"/>
    </row>
    <row r="6" spans="1:63" s="574" customFormat="1" ht="20.100000000000001" customHeight="1">
      <c r="A6" s="572">
        <v>5</v>
      </c>
      <c r="B6" s="574" t="s">
        <v>1120</v>
      </c>
      <c r="C6" s="574" t="s">
        <v>1442</v>
      </c>
      <c r="D6" s="575">
        <v>4.7</v>
      </c>
      <c r="E6" s="575">
        <v>3</v>
      </c>
      <c r="F6" s="575">
        <v>3.9</v>
      </c>
      <c r="G6" s="575">
        <v>3</v>
      </c>
      <c r="H6" s="575">
        <v>0.5</v>
      </c>
      <c r="I6" s="575">
        <v>0.5</v>
      </c>
      <c r="J6" s="575">
        <v>1.7</v>
      </c>
      <c r="K6" s="575">
        <v>3</v>
      </c>
      <c r="L6" s="575">
        <v>4.8</v>
      </c>
      <c r="M6" s="575">
        <v>3</v>
      </c>
      <c r="N6" s="575">
        <v>4.7</v>
      </c>
      <c r="O6" s="575">
        <v>3</v>
      </c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>
        <v>35.799999999999997</v>
      </c>
      <c r="AD6" s="579">
        <v>36</v>
      </c>
    </row>
    <row r="7" spans="1:63" s="574" customFormat="1" ht="20.100000000000001" customHeight="1">
      <c r="A7" s="572">
        <v>6</v>
      </c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9">
        <f t="shared" ref="AD7:AD31" si="0">SUM(D7:AC7)</f>
        <v>0</v>
      </c>
    </row>
    <row r="8" spans="1:63" s="574" customFormat="1" ht="20.100000000000001" customHeight="1">
      <c r="A8" s="572">
        <v>7</v>
      </c>
      <c r="D8" s="575"/>
      <c r="E8" s="575"/>
      <c r="F8" s="575">
        <f t="shared" ref="F8:F17" si="1">SUM(D8:E8)</f>
        <v>0</v>
      </c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9">
        <f t="shared" si="0"/>
        <v>0</v>
      </c>
    </row>
    <row r="9" spans="1:63" s="574" customFormat="1" ht="20.100000000000001" customHeight="1">
      <c r="A9" s="572">
        <v>8</v>
      </c>
      <c r="D9" s="575"/>
      <c r="E9" s="575"/>
      <c r="F9" s="575">
        <f t="shared" si="1"/>
        <v>0</v>
      </c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5"/>
      <c r="U9" s="575"/>
      <c r="V9" s="575"/>
      <c r="W9" s="575"/>
      <c r="X9" s="575"/>
      <c r="Y9" s="575"/>
      <c r="Z9" s="575"/>
      <c r="AA9" s="575"/>
      <c r="AB9" s="575"/>
      <c r="AC9" s="575"/>
      <c r="AD9" s="579">
        <f t="shared" si="0"/>
        <v>0</v>
      </c>
    </row>
    <row r="10" spans="1:63" s="574" customFormat="1" ht="20.100000000000001" customHeight="1">
      <c r="A10" s="572">
        <v>9</v>
      </c>
      <c r="C10" s="574" t="s">
        <v>1188</v>
      </c>
      <c r="D10" s="575">
        <v>5</v>
      </c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9">
        <f t="shared" si="0"/>
        <v>5</v>
      </c>
    </row>
    <row r="11" spans="1:63" s="574" customFormat="1" ht="20.100000000000001" customHeight="1">
      <c r="A11" s="572">
        <v>10</v>
      </c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9">
        <f t="shared" si="0"/>
        <v>0</v>
      </c>
    </row>
    <row r="12" spans="1:63" s="574" customFormat="1" ht="20.100000000000001" customHeight="1">
      <c r="A12" s="572">
        <v>11</v>
      </c>
      <c r="C12" s="574" t="s">
        <v>1177</v>
      </c>
      <c r="D12" s="575">
        <v>2</v>
      </c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9">
        <f t="shared" si="0"/>
        <v>2</v>
      </c>
    </row>
    <row r="13" spans="1:63" s="574" customFormat="1" ht="20.100000000000001" customHeight="1">
      <c r="A13" s="572">
        <v>12</v>
      </c>
      <c r="D13" s="575"/>
      <c r="E13" s="575"/>
      <c r="F13" s="575">
        <f t="shared" si="1"/>
        <v>0</v>
      </c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>
        <f t="shared" si="0"/>
        <v>0</v>
      </c>
    </row>
    <row r="14" spans="1:63" s="574" customFormat="1" ht="20.100000000000001" customHeight="1">
      <c r="A14" s="572">
        <v>13</v>
      </c>
      <c r="D14" s="575"/>
      <c r="E14" s="575"/>
      <c r="F14" s="575">
        <f t="shared" si="1"/>
        <v>0</v>
      </c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>
        <f t="shared" si="0"/>
        <v>0</v>
      </c>
    </row>
    <row r="15" spans="1:63" s="574" customFormat="1" ht="20.100000000000001" customHeight="1">
      <c r="A15" s="572">
        <v>14</v>
      </c>
      <c r="D15" s="575"/>
      <c r="E15" s="575"/>
      <c r="F15" s="575">
        <f t="shared" si="1"/>
        <v>0</v>
      </c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5"/>
      <c r="W15" s="575"/>
      <c r="X15" s="575"/>
      <c r="Y15" s="575"/>
      <c r="Z15" s="575"/>
      <c r="AA15" s="575"/>
      <c r="AB15" s="575"/>
      <c r="AC15" s="575"/>
      <c r="AD15" s="575">
        <f t="shared" si="0"/>
        <v>0</v>
      </c>
    </row>
    <row r="16" spans="1:63" s="574" customFormat="1" ht="20.100000000000001" customHeight="1">
      <c r="A16" s="572">
        <v>15</v>
      </c>
      <c r="D16" s="575"/>
      <c r="E16" s="575"/>
      <c r="F16" s="575">
        <f t="shared" si="1"/>
        <v>0</v>
      </c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>
        <f t="shared" si="0"/>
        <v>0</v>
      </c>
    </row>
    <row r="17" spans="1:52" s="574" customFormat="1" ht="20.100000000000001" customHeight="1">
      <c r="A17" s="572">
        <v>16</v>
      </c>
      <c r="D17" s="575"/>
      <c r="E17" s="575"/>
      <c r="F17" s="575">
        <f t="shared" si="1"/>
        <v>0</v>
      </c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A17" s="575"/>
      <c r="AB17" s="575"/>
      <c r="AC17" s="575"/>
      <c r="AD17" s="575">
        <f t="shared" si="0"/>
        <v>0</v>
      </c>
    </row>
    <row r="18" spans="1:52" s="574" customFormat="1" ht="20.100000000000001" customHeight="1">
      <c r="A18" s="572">
        <v>17</v>
      </c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>
        <f t="shared" si="0"/>
        <v>0</v>
      </c>
    </row>
    <row r="19" spans="1:52" s="574" customFormat="1" ht="20.100000000000001" customHeight="1">
      <c r="A19" s="572">
        <v>18</v>
      </c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>
        <f t="shared" si="0"/>
        <v>0</v>
      </c>
    </row>
    <row r="20" spans="1:52" s="574" customFormat="1" ht="20.100000000000001" customHeight="1">
      <c r="A20" s="572">
        <v>19</v>
      </c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5">
        <f t="shared" si="0"/>
        <v>0</v>
      </c>
    </row>
    <row r="21" spans="1:52" s="574" customFormat="1" ht="20.100000000000001" customHeight="1">
      <c r="A21" s="572">
        <v>20</v>
      </c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5"/>
      <c r="X21" s="575"/>
      <c r="Y21" s="575"/>
      <c r="Z21" s="575"/>
      <c r="AA21" s="575"/>
      <c r="AB21" s="575"/>
      <c r="AC21" s="575"/>
      <c r="AD21" s="575">
        <f t="shared" si="0"/>
        <v>0</v>
      </c>
    </row>
    <row r="22" spans="1:52" s="574" customFormat="1" ht="20.100000000000001" customHeight="1">
      <c r="A22" s="572">
        <v>21</v>
      </c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>
        <f t="shared" si="0"/>
        <v>0</v>
      </c>
    </row>
    <row r="23" spans="1:52" s="574" customFormat="1" ht="20.100000000000001" customHeight="1">
      <c r="A23" s="572">
        <v>22</v>
      </c>
      <c r="D23" s="575"/>
      <c r="E23" s="575"/>
      <c r="F23" s="575"/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5"/>
      <c r="W23" s="575"/>
      <c r="X23" s="575"/>
      <c r="Y23" s="575"/>
      <c r="Z23" s="575"/>
      <c r="AA23" s="575"/>
      <c r="AB23" s="575"/>
      <c r="AC23" s="575"/>
      <c r="AD23" s="575">
        <f t="shared" si="0"/>
        <v>0</v>
      </c>
    </row>
    <row r="24" spans="1:52" s="574" customFormat="1" ht="20.100000000000001" customHeight="1">
      <c r="A24" s="572">
        <v>23</v>
      </c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7"/>
      <c r="V24" s="575"/>
      <c r="W24" s="575"/>
      <c r="X24" s="577"/>
      <c r="Y24" s="577"/>
      <c r="Z24" s="577"/>
      <c r="AA24" s="577"/>
      <c r="AB24" s="577"/>
      <c r="AC24" s="577"/>
      <c r="AD24" s="575">
        <f t="shared" si="0"/>
        <v>0</v>
      </c>
      <c r="AE24" s="578"/>
      <c r="AF24" s="578"/>
      <c r="AG24" s="578"/>
    </row>
    <row r="25" spans="1:52" s="574" customFormat="1" ht="20.100000000000001" customHeight="1">
      <c r="A25" s="572">
        <v>24</v>
      </c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7"/>
      <c r="S25" s="577"/>
      <c r="T25" s="577"/>
      <c r="U25" s="575"/>
      <c r="V25" s="575"/>
      <c r="W25" s="575"/>
      <c r="X25" s="575"/>
      <c r="Y25" s="575"/>
      <c r="Z25" s="575"/>
      <c r="AA25" s="575"/>
      <c r="AB25" s="575"/>
      <c r="AC25" s="575"/>
      <c r="AD25" s="575">
        <f t="shared" si="0"/>
        <v>0</v>
      </c>
    </row>
    <row r="26" spans="1:52" s="574" customFormat="1" ht="20.100000000000001" customHeight="1">
      <c r="A26" s="572">
        <v>25</v>
      </c>
      <c r="D26" s="575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5">
        <f t="shared" si="0"/>
        <v>0</v>
      </c>
    </row>
    <row r="27" spans="1:52" s="574" customFormat="1" ht="20.100000000000001" customHeight="1">
      <c r="A27" s="572">
        <v>26</v>
      </c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5"/>
      <c r="W27" s="575"/>
      <c r="X27" s="575"/>
      <c r="Y27" s="575"/>
      <c r="Z27" s="575"/>
      <c r="AA27" s="575"/>
      <c r="AB27" s="575"/>
      <c r="AC27" s="575"/>
      <c r="AD27" s="575">
        <f t="shared" si="0"/>
        <v>0</v>
      </c>
    </row>
    <row r="28" spans="1:52" s="574" customFormat="1" ht="20.100000000000001" customHeight="1">
      <c r="A28" s="572">
        <v>27</v>
      </c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>
        <f t="shared" si="0"/>
        <v>0</v>
      </c>
    </row>
    <row r="29" spans="1:52" s="574" customFormat="1" ht="20.100000000000001" customHeight="1">
      <c r="A29" s="572">
        <v>28</v>
      </c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>
        <f t="shared" si="0"/>
        <v>0</v>
      </c>
    </row>
    <row r="30" spans="1:52" s="574" customFormat="1" ht="20.100000000000001" customHeight="1">
      <c r="A30" s="572">
        <v>29</v>
      </c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5"/>
      <c r="Z30" s="575"/>
      <c r="AA30" s="575"/>
      <c r="AB30" s="575"/>
      <c r="AC30" s="575"/>
      <c r="AD30" s="575">
        <f t="shared" si="0"/>
        <v>0</v>
      </c>
    </row>
    <row r="31" spans="1:52" s="574" customFormat="1" ht="20.100000000000001" customHeight="1">
      <c r="A31" s="572">
        <v>30</v>
      </c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5"/>
      <c r="W31" s="575"/>
      <c r="X31" s="575"/>
      <c r="Y31" s="575"/>
      <c r="Z31" s="575"/>
      <c r="AA31" s="575"/>
      <c r="AB31" s="575"/>
      <c r="AC31" s="575"/>
      <c r="AD31" s="575">
        <f t="shared" si="0"/>
        <v>0</v>
      </c>
    </row>
    <row r="32" spans="1:52" ht="20.100000000000001" customHeight="1">
      <c r="C32" s="574"/>
      <c r="D32" s="574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  <c r="AA32" s="574"/>
      <c r="AB32" s="574"/>
      <c r="AC32" s="574"/>
      <c r="AD32" s="574"/>
      <c r="AE32" s="574"/>
      <c r="AF32" s="574"/>
      <c r="AG32" s="574"/>
      <c r="AH32" s="574"/>
      <c r="AI32" s="57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74"/>
      <c r="AX32" s="574"/>
      <c r="AY32" s="574"/>
      <c r="AZ32" s="574"/>
    </row>
    <row r="33" spans="3:52" ht="20.100000000000001" customHeight="1"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74"/>
      <c r="AX33" s="574"/>
      <c r="AY33" s="574"/>
      <c r="AZ33" s="574"/>
    </row>
    <row r="34" spans="3:52" ht="20.100000000000001" customHeight="1"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  <c r="AV34" s="574"/>
      <c r="AW34" s="574"/>
      <c r="AX34" s="574"/>
      <c r="AY34" s="574"/>
      <c r="AZ34" s="574"/>
    </row>
    <row r="35" spans="3:52" ht="20.100000000000001" customHeight="1"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74"/>
      <c r="AY35" s="574"/>
      <c r="AZ35" s="574"/>
    </row>
    <row r="36" spans="3:52" ht="20.100000000000001" customHeight="1"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4"/>
      <c r="AA36" s="574"/>
      <c r="AB36" s="574"/>
      <c r="AC36" s="574"/>
      <c r="AD36" s="574"/>
      <c r="AE36" s="574"/>
      <c r="AF36" s="574"/>
      <c r="AG36" s="574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4"/>
      <c r="AV36" s="574"/>
      <c r="AW36" s="574"/>
      <c r="AX36" s="574"/>
      <c r="AY36" s="574"/>
      <c r="AZ36" s="574"/>
    </row>
    <row r="37" spans="3:52" ht="20.100000000000001" customHeight="1"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574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4"/>
      <c r="AU37" s="574"/>
      <c r="AV37" s="574"/>
      <c r="AW37" s="574"/>
      <c r="AX37" s="574"/>
      <c r="AY37" s="574"/>
      <c r="AZ37" s="574"/>
    </row>
    <row r="38" spans="3:52" ht="20.100000000000001" customHeight="1"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4"/>
      <c r="AW38" s="574"/>
      <c r="AX38" s="574"/>
      <c r="AY38" s="574"/>
      <c r="AZ38" s="574"/>
    </row>
    <row r="39" spans="3:52" ht="20.100000000000001" customHeight="1"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4"/>
      <c r="AV39" s="574"/>
      <c r="AW39" s="574"/>
      <c r="AX39" s="574"/>
      <c r="AY39" s="574"/>
      <c r="AZ39" s="574"/>
    </row>
    <row r="40" spans="3:52" ht="20.100000000000001" customHeight="1">
      <c r="C40" s="574"/>
      <c r="D40" s="574"/>
      <c r="E40" s="574"/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574"/>
      <c r="AA40" s="574"/>
      <c r="AB40" s="574"/>
      <c r="AC40" s="574"/>
      <c r="AD40" s="574"/>
      <c r="AE40" s="574"/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4"/>
      <c r="AX40" s="574"/>
      <c r="AY40" s="574"/>
      <c r="AZ40" s="574"/>
    </row>
    <row r="41" spans="3:52" ht="20.100000000000001" customHeight="1"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  <c r="AA41" s="574"/>
      <c r="AB41" s="574"/>
      <c r="AC41" s="574"/>
      <c r="AD41" s="574"/>
      <c r="AE41" s="574"/>
      <c r="AF41" s="574"/>
      <c r="AG41" s="574"/>
      <c r="AH41" s="574"/>
      <c r="AI41" s="574"/>
      <c r="AJ41" s="574"/>
      <c r="AK41" s="574"/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</row>
    <row r="42" spans="3:52" ht="20.100000000000001" customHeight="1">
      <c r="C42" s="574"/>
      <c r="D42" s="574"/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574"/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4"/>
      <c r="AV42" s="574"/>
      <c r="AW42" s="574"/>
      <c r="AX42" s="574"/>
      <c r="AY42" s="574"/>
      <c r="AZ42" s="574"/>
    </row>
    <row r="43" spans="3:52" ht="20.100000000000001" customHeight="1"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  <c r="AJ43" s="574"/>
      <c r="AK43" s="574"/>
      <c r="AL43" s="574"/>
      <c r="AM43" s="574"/>
      <c r="AN43" s="574"/>
      <c r="AO43" s="574"/>
      <c r="AP43" s="574"/>
      <c r="AQ43" s="574"/>
      <c r="AR43" s="574"/>
      <c r="AS43" s="574"/>
      <c r="AT43" s="574"/>
      <c r="AU43" s="574"/>
      <c r="AV43" s="574"/>
      <c r="AW43" s="574"/>
      <c r="AX43" s="574"/>
      <c r="AY43" s="574"/>
      <c r="AZ43" s="574"/>
    </row>
    <row r="44" spans="3:52" ht="20.100000000000001" customHeight="1">
      <c r="C44" s="574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574"/>
      <c r="AF44" s="574"/>
      <c r="AG44" s="574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4"/>
      <c r="AW44" s="574"/>
      <c r="AX44" s="574"/>
      <c r="AY44" s="574"/>
      <c r="AZ44" s="574"/>
    </row>
    <row r="45" spans="3:52" ht="20.100000000000001" customHeight="1"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4"/>
      <c r="AS45" s="574"/>
      <c r="AT45" s="574"/>
      <c r="AU45" s="574"/>
      <c r="AV45" s="574"/>
      <c r="AW45" s="574"/>
      <c r="AX45" s="574"/>
      <c r="AY45" s="574"/>
      <c r="AZ45" s="574"/>
    </row>
    <row r="46" spans="3:52" ht="20.100000000000001" customHeight="1"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4"/>
      <c r="AL46" s="574"/>
      <c r="AM46" s="574"/>
      <c r="AN46" s="574"/>
      <c r="AO46" s="574"/>
      <c r="AP46" s="574"/>
      <c r="AQ46" s="574"/>
      <c r="AR46" s="574"/>
      <c r="AS46" s="574"/>
      <c r="AT46" s="574"/>
      <c r="AU46" s="574"/>
      <c r="AV46" s="574"/>
      <c r="AW46" s="574"/>
      <c r="AX46" s="574"/>
      <c r="AY46" s="574"/>
      <c r="AZ46" s="574"/>
    </row>
    <row r="47" spans="3:52" ht="20.100000000000001" customHeight="1"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4"/>
      <c r="AA47" s="574"/>
      <c r="AB47" s="574"/>
      <c r="AC47" s="574"/>
      <c r="AD47" s="574"/>
      <c r="AE47" s="574"/>
      <c r="AF47" s="574"/>
      <c r="AG47" s="574"/>
      <c r="AH47" s="574"/>
      <c r="AI47" s="574"/>
      <c r="AJ47" s="574"/>
      <c r="AK47" s="574"/>
      <c r="AL47" s="574"/>
      <c r="AM47" s="574"/>
      <c r="AN47" s="574"/>
      <c r="AO47" s="574"/>
      <c r="AP47" s="574"/>
      <c r="AQ47" s="574"/>
      <c r="AR47" s="574"/>
      <c r="AS47" s="574"/>
      <c r="AT47" s="574"/>
      <c r="AU47" s="574"/>
      <c r="AV47" s="574"/>
      <c r="AW47" s="574"/>
      <c r="AX47" s="574"/>
      <c r="AY47" s="574"/>
      <c r="AZ47" s="574"/>
    </row>
    <row r="48" spans="3:52" ht="20.100000000000001" customHeight="1"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574"/>
      <c r="AA48" s="574"/>
      <c r="AB48" s="574"/>
      <c r="AC48" s="574"/>
      <c r="AD48" s="574"/>
      <c r="AE48" s="574"/>
      <c r="AF48" s="574"/>
      <c r="AG48" s="574"/>
      <c r="AH48" s="574"/>
      <c r="AI48" s="574"/>
      <c r="AJ48" s="574"/>
      <c r="AK48" s="574"/>
      <c r="AL48" s="574"/>
      <c r="AM48" s="574"/>
      <c r="AN48" s="574"/>
      <c r="AO48" s="574"/>
      <c r="AP48" s="574"/>
      <c r="AQ48" s="574"/>
      <c r="AR48" s="574"/>
      <c r="AS48" s="574"/>
      <c r="AT48" s="574"/>
      <c r="AU48" s="574"/>
      <c r="AV48" s="574"/>
      <c r="AW48" s="574"/>
      <c r="AX48" s="574"/>
      <c r="AY48" s="574"/>
      <c r="AZ48" s="574"/>
    </row>
    <row r="49" spans="4:52" ht="20.100000000000001" customHeight="1"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4"/>
      <c r="O49" s="574"/>
      <c r="P49" s="574"/>
      <c r="Q49" s="574"/>
      <c r="R49" s="574"/>
      <c r="S49" s="574"/>
      <c r="T49" s="574"/>
      <c r="U49" s="574"/>
      <c r="V49" s="574"/>
      <c r="W49" s="574"/>
      <c r="X49" s="574"/>
      <c r="Y49" s="574"/>
      <c r="Z49" s="574"/>
      <c r="AA49" s="574"/>
      <c r="AB49" s="574"/>
      <c r="AC49" s="574"/>
      <c r="AD49" s="574"/>
      <c r="AE49" s="574"/>
      <c r="AF49" s="574"/>
      <c r="AG49" s="574"/>
      <c r="AH49" s="574"/>
      <c r="AI49" s="574"/>
      <c r="AJ49" s="574"/>
      <c r="AK49" s="574"/>
      <c r="AL49" s="574"/>
      <c r="AM49" s="574"/>
      <c r="AN49" s="574"/>
      <c r="AO49" s="574"/>
      <c r="AP49" s="574"/>
      <c r="AQ49" s="574"/>
      <c r="AR49" s="574"/>
      <c r="AS49" s="574"/>
      <c r="AT49" s="574"/>
      <c r="AU49" s="574"/>
      <c r="AV49" s="574"/>
      <c r="AW49" s="574"/>
      <c r="AX49" s="574"/>
      <c r="AY49" s="574"/>
      <c r="AZ49" s="574"/>
    </row>
    <row r="50" spans="4:52" ht="20.100000000000001" customHeight="1"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  <c r="P50" s="574"/>
      <c r="Q50" s="574"/>
      <c r="R50" s="574"/>
      <c r="S50" s="574"/>
      <c r="T50" s="574"/>
      <c r="U50" s="574"/>
      <c r="V50" s="574"/>
      <c r="W50" s="574"/>
      <c r="X50" s="574"/>
      <c r="Y50" s="574"/>
      <c r="Z50" s="574"/>
      <c r="AA50" s="574"/>
      <c r="AB50" s="574"/>
      <c r="AC50" s="574"/>
      <c r="AD50" s="574"/>
      <c r="AE50" s="574"/>
      <c r="AF50" s="574"/>
      <c r="AG50" s="574"/>
      <c r="AH50" s="574"/>
      <c r="AI50" s="574"/>
      <c r="AJ50" s="574"/>
      <c r="AK50" s="574"/>
      <c r="AL50" s="574"/>
      <c r="AM50" s="574"/>
      <c r="AN50" s="574"/>
      <c r="AO50" s="574"/>
      <c r="AP50" s="574"/>
      <c r="AQ50" s="574"/>
      <c r="AR50" s="574"/>
      <c r="AS50" s="574"/>
      <c r="AT50" s="574"/>
      <c r="AU50" s="574"/>
      <c r="AV50" s="574"/>
      <c r="AW50" s="574"/>
      <c r="AX50" s="574"/>
      <c r="AY50" s="574"/>
      <c r="AZ50" s="574"/>
    </row>
    <row r="51" spans="4:52" ht="20.100000000000001" customHeight="1"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  <c r="AJ51" s="574"/>
      <c r="AK51" s="574"/>
      <c r="AL51" s="574"/>
      <c r="AM51" s="574"/>
      <c r="AN51" s="574"/>
      <c r="AO51" s="574"/>
      <c r="AP51" s="574"/>
      <c r="AQ51" s="574"/>
      <c r="AR51" s="574"/>
      <c r="AS51" s="574"/>
      <c r="AT51" s="574"/>
      <c r="AU51" s="574"/>
      <c r="AV51" s="574"/>
      <c r="AW51" s="574"/>
      <c r="AX51" s="574"/>
      <c r="AY51" s="574"/>
      <c r="AZ51" s="574"/>
    </row>
    <row r="52" spans="4:52" ht="20.100000000000001" customHeight="1">
      <c r="D52" s="574"/>
      <c r="E52" s="574"/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574"/>
      <c r="AA52" s="574"/>
      <c r="AB52" s="574"/>
      <c r="AC52" s="574"/>
      <c r="AD52" s="574"/>
      <c r="AE52" s="574"/>
      <c r="AF52" s="574"/>
      <c r="AG52" s="574"/>
      <c r="AH52" s="574"/>
      <c r="AI52" s="574"/>
      <c r="AJ52" s="574"/>
      <c r="AK52" s="574"/>
      <c r="AL52" s="574"/>
      <c r="AM52" s="574"/>
      <c r="AN52" s="574"/>
      <c r="AO52" s="574"/>
      <c r="AP52" s="574"/>
      <c r="AQ52" s="574"/>
      <c r="AR52" s="574"/>
      <c r="AS52" s="574"/>
      <c r="AT52" s="574"/>
      <c r="AU52" s="574"/>
      <c r="AV52" s="574"/>
      <c r="AW52" s="574"/>
      <c r="AX52" s="574"/>
      <c r="AY52" s="574"/>
      <c r="AZ52" s="574"/>
    </row>
    <row r="53" spans="4:52" ht="20.100000000000001" customHeight="1"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574"/>
      <c r="AM53" s="574"/>
      <c r="AN53" s="574"/>
      <c r="AO53" s="574"/>
      <c r="AP53" s="574"/>
      <c r="AQ53" s="574"/>
      <c r="AR53" s="574"/>
      <c r="AS53" s="574"/>
      <c r="AT53" s="574"/>
      <c r="AU53" s="574"/>
      <c r="AV53" s="574"/>
      <c r="AW53" s="574"/>
      <c r="AX53" s="574"/>
      <c r="AY53" s="574"/>
      <c r="AZ53" s="574"/>
    </row>
    <row r="54" spans="4:52" ht="20.100000000000001" customHeight="1"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574"/>
      <c r="AA54" s="574"/>
      <c r="AB54" s="574"/>
      <c r="AC54" s="574"/>
      <c r="AD54" s="574"/>
      <c r="AE54" s="574"/>
      <c r="AF54" s="574"/>
      <c r="AG54" s="574"/>
      <c r="AH54" s="574"/>
      <c r="AI54" s="574"/>
      <c r="AJ54" s="574"/>
      <c r="AK54" s="574"/>
      <c r="AL54" s="574"/>
      <c r="AM54" s="574"/>
      <c r="AN54" s="574"/>
      <c r="AO54" s="574"/>
      <c r="AP54" s="574"/>
      <c r="AQ54" s="574"/>
      <c r="AR54" s="574"/>
      <c r="AS54" s="574"/>
      <c r="AT54" s="574"/>
      <c r="AU54" s="574"/>
      <c r="AV54" s="574"/>
      <c r="AW54" s="574"/>
      <c r="AX54" s="574"/>
      <c r="AY54" s="574"/>
      <c r="AZ54" s="574"/>
    </row>
    <row r="55" spans="4:52" ht="20.100000000000001" customHeight="1"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574"/>
      <c r="AM55" s="574"/>
      <c r="AN55" s="574"/>
      <c r="AO55" s="574"/>
      <c r="AP55" s="574"/>
      <c r="AQ55" s="574"/>
      <c r="AR55" s="574"/>
      <c r="AS55" s="574"/>
      <c r="AT55" s="574"/>
      <c r="AU55" s="574"/>
      <c r="AV55" s="574"/>
      <c r="AW55" s="574"/>
      <c r="AX55" s="574"/>
      <c r="AY55" s="574"/>
      <c r="AZ55" s="574"/>
    </row>
    <row r="56" spans="4:52" ht="20.100000000000001" customHeight="1"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4"/>
      <c r="AS56" s="574"/>
      <c r="AT56" s="574"/>
      <c r="AU56" s="574"/>
      <c r="AV56" s="574"/>
      <c r="AW56" s="574"/>
      <c r="AX56" s="574"/>
      <c r="AY56" s="574"/>
      <c r="AZ56" s="574"/>
    </row>
    <row r="57" spans="4:52" ht="20.100000000000001" customHeight="1"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574"/>
      <c r="AM57" s="574"/>
      <c r="AN57" s="574"/>
      <c r="AO57" s="574"/>
      <c r="AP57" s="574"/>
      <c r="AQ57" s="574"/>
      <c r="AR57" s="574"/>
      <c r="AS57" s="574"/>
      <c r="AT57" s="574"/>
      <c r="AU57" s="574"/>
      <c r="AV57" s="574"/>
      <c r="AW57" s="574"/>
      <c r="AX57" s="574"/>
      <c r="AY57" s="574"/>
      <c r="AZ57" s="574"/>
    </row>
    <row r="58" spans="4:52" ht="20.100000000000001" customHeight="1"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  <c r="AE58" s="574"/>
      <c r="AF58" s="574"/>
      <c r="AG58" s="574"/>
      <c r="AH58" s="574"/>
      <c r="AI58" s="574"/>
      <c r="AJ58" s="574"/>
      <c r="AK58" s="574"/>
      <c r="AL58" s="574"/>
      <c r="AM58" s="574"/>
      <c r="AN58" s="574"/>
      <c r="AO58" s="574"/>
      <c r="AP58" s="574"/>
      <c r="AQ58" s="574"/>
      <c r="AR58" s="574"/>
      <c r="AS58" s="574"/>
      <c r="AT58" s="574"/>
      <c r="AU58" s="574"/>
      <c r="AV58" s="574"/>
      <c r="AW58" s="574"/>
      <c r="AX58" s="574"/>
      <c r="AY58" s="574"/>
      <c r="AZ58" s="574"/>
    </row>
    <row r="59" spans="4:52" ht="20.100000000000001" customHeight="1"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574"/>
      <c r="AM59" s="574"/>
      <c r="AN59" s="574"/>
      <c r="AO59" s="574"/>
      <c r="AP59" s="574"/>
      <c r="AQ59" s="574"/>
      <c r="AR59" s="574"/>
      <c r="AS59" s="574"/>
      <c r="AT59" s="574"/>
      <c r="AU59" s="574"/>
      <c r="AV59" s="574"/>
      <c r="AW59" s="574"/>
      <c r="AX59" s="574"/>
      <c r="AY59" s="574"/>
      <c r="AZ59" s="574"/>
    </row>
    <row r="60" spans="4:52" ht="20.100000000000001" customHeight="1">
      <c r="D60" s="574"/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574"/>
      <c r="U60" s="574"/>
      <c r="V60" s="574"/>
      <c r="W60" s="574"/>
      <c r="X60" s="574"/>
      <c r="Y60" s="574"/>
      <c r="Z60" s="574"/>
      <c r="AA60" s="574"/>
      <c r="AB60" s="574"/>
      <c r="AC60" s="574"/>
      <c r="AD60" s="574"/>
      <c r="AE60" s="574"/>
      <c r="AF60" s="574"/>
      <c r="AG60" s="574"/>
      <c r="AH60" s="574"/>
      <c r="AI60" s="574"/>
      <c r="AJ60" s="574"/>
      <c r="AK60" s="574"/>
      <c r="AL60" s="574"/>
      <c r="AM60" s="574"/>
      <c r="AN60" s="574"/>
      <c r="AO60" s="574"/>
      <c r="AP60" s="574"/>
      <c r="AQ60" s="574"/>
      <c r="AR60" s="574"/>
      <c r="AS60" s="574"/>
      <c r="AT60" s="574"/>
      <c r="AU60" s="574"/>
      <c r="AV60" s="574"/>
      <c r="AW60" s="574"/>
      <c r="AX60" s="574"/>
      <c r="AY60" s="574"/>
      <c r="AZ60" s="574"/>
    </row>
    <row r="61" spans="4:52" ht="20.100000000000001" customHeight="1"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574"/>
      <c r="X61" s="574"/>
      <c r="Y61" s="574"/>
      <c r="Z61" s="574"/>
      <c r="AA61" s="574"/>
      <c r="AB61" s="574"/>
      <c r="AC61" s="574"/>
      <c r="AD61" s="574"/>
      <c r="AE61" s="574"/>
      <c r="AF61" s="574"/>
      <c r="AG61" s="574"/>
      <c r="AH61" s="574"/>
      <c r="AI61" s="574"/>
      <c r="AJ61" s="574"/>
      <c r="AK61" s="574"/>
      <c r="AL61" s="574"/>
      <c r="AM61" s="574"/>
      <c r="AN61" s="574"/>
      <c r="AO61" s="574"/>
      <c r="AP61" s="574"/>
      <c r="AQ61" s="574"/>
      <c r="AR61" s="574"/>
      <c r="AS61" s="574"/>
      <c r="AT61" s="574"/>
      <c r="AU61" s="574"/>
      <c r="AV61" s="574"/>
      <c r="AW61" s="574"/>
      <c r="AX61" s="574"/>
      <c r="AY61" s="574"/>
      <c r="AZ61" s="574"/>
    </row>
    <row r="62" spans="4:52" ht="20.100000000000001" customHeight="1"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574"/>
      <c r="Y62" s="574"/>
      <c r="Z62" s="574"/>
      <c r="AA62" s="574"/>
      <c r="AB62" s="574"/>
      <c r="AC62" s="574"/>
      <c r="AD62" s="574"/>
      <c r="AE62" s="574"/>
      <c r="AF62" s="574"/>
      <c r="AG62" s="574"/>
      <c r="AH62" s="574"/>
      <c r="AI62" s="574"/>
      <c r="AJ62" s="574"/>
      <c r="AK62" s="574"/>
      <c r="AL62" s="574"/>
      <c r="AM62" s="574"/>
      <c r="AN62" s="574"/>
      <c r="AO62" s="574"/>
      <c r="AP62" s="574"/>
      <c r="AQ62" s="574"/>
      <c r="AR62" s="574"/>
      <c r="AS62" s="574"/>
      <c r="AT62" s="574"/>
      <c r="AU62" s="574"/>
      <c r="AV62" s="574"/>
      <c r="AW62" s="574"/>
      <c r="AX62" s="574"/>
      <c r="AY62" s="574"/>
      <c r="AZ62" s="574"/>
    </row>
    <row r="63" spans="4:52" ht="20.100000000000001" customHeight="1"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4"/>
      <c r="AA63" s="574"/>
      <c r="AB63" s="574"/>
      <c r="AC63" s="574"/>
      <c r="AD63" s="574"/>
      <c r="AE63" s="574"/>
      <c r="AF63" s="574"/>
      <c r="AG63" s="574"/>
      <c r="AH63" s="574"/>
      <c r="AI63" s="574"/>
      <c r="AJ63" s="574"/>
      <c r="AK63" s="574"/>
      <c r="AL63" s="574"/>
      <c r="AM63" s="574"/>
      <c r="AN63" s="574"/>
      <c r="AO63" s="574"/>
      <c r="AP63" s="574"/>
      <c r="AQ63" s="574"/>
      <c r="AR63" s="574"/>
      <c r="AS63" s="574"/>
      <c r="AT63" s="574"/>
      <c r="AU63" s="574"/>
      <c r="AV63" s="574"/>
      <c r="AW63" s="574"/>
      <c r="AX63" s="574"/>
      <c r="AY63" s="574"/>
      <c r="AZ63" s="574"/>
    </row>
    <row r="64" spans="4:52" ht="20.100000000000001" customHeight="1"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574"/>
      <c r="AM64" s="574"/>
      <c r="AN64" s="574"/>
      <c r="AO64" s="574"/>
      <c r="AP64" s="574"/>
      <c r="AQ64" s="574"/>
      <c r="AR64" s="574"/>
      <c r="AS64" s="574"/>
      <c r="AT64" s="574"/>
      <c r="AU64" s="574"/>
      <c r="AV64" s="574"/>
      <c r="AW64" s="574"/>
      <c r="AX64" s="574"/>
      <c r="AY64" s="574"/>
      <c r="AZ64" s="574"/>
    </row>
    <row r="65" spans="4:52" ht="20.100000000000001" customHeight="1"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574"/>
      <c r="AM65" s="574"/>
      <c r="AN65" s="574"/>
      <c r="AO65" s="574"/>
      <c r="AP65" s="574"/>
      <c r="AQ65" s="574"/>
      <c r="AR65" s="574"/>
      <c r="AS65" s="574"/>
      <c r="AT65" s="574"/>
      <c r="AU65" s="574"/>
      <c r="AV65" s="574"/>
      <c r="AW65" s="574"/>
      <c r="AX65" s="574"/>
      <c r="AY65" s="574"/>
      <c r="AZ65" s="574"/>
    </row>
    <row r="66" spans="4:52" ht="20.100000000000001" customHeight="1"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574"/>
      <c r="AM66" s="574"/>
      <c r="AN66" s="574"/>
      <c r="AO66" s="574"/>
      <c r="AP66" s="574"/>
      <c r="AQ66" s="574"/>
      <c r="AR66" s="574"/>
      <c r="AS66" s="574"/>
      <c r="AT66" s="574"/>
      <c r="AU66" s="574"/>
      <c r="AV66" s="574"/>
      <c r="AW66" s="574"/>
      <c r="AX66" s="574"/>
      <c r="AY66" s="574"/>
      <c r="AZ66" s="574"/>
    </row>
    <row r="67" spans="4:52" ht="20.100000000000001" customHeight="1"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574"/>
      <c r="AA67" s="574"/>
      <c r="AB67" s="574"/>
      <c r="AC67" s="574"/>
      <c r="AD67" s="574"/>
      <c r="AE67" s="574"/>
      <c r="AF67" s="574"/>
      <c r="AG67" s="574"/>
      <c r="AH67" s="574"/>
      <c r="AI67" s="574"/>
      <c r="AJ67" s="574"/>
      <c r="AK67" s="574"/>
      <c r="AL67" s="574"/>
      <c r="AM67" s="574"/>
      <c r="AN67" s="574"/>
      <c r="AO67" s="574"/>
      <c r="AP67" s="574"/>
      <c r="AQ67" s="574"/>
      <c r="AR67" s="574"/>
      <c r="AS67" s="574"/>
      <c r="AT67" s="574"/>
      <c r="AU67" s="574"/>
      <c r="AV67" s="574"/>
      <c r="AW67" s="574"/>
      <c r="AX67" s="574"/>
      <c r="AY67" s="574"/>
      <c r="AZ67" s="574"/>
    </row>
    <row r="68" spans="4:52" ht="20.100000000000001" customHeight="1"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4"/>
      <c r="AL68" s="574"/>
      <c r="AM68" s="574"/>
      <c r="AN68" s="574"/>
      <c r="AO68" s="574"/>
      <c r="AP68" s="574"/>
      <c r="AQ68" s="574"/>
      <c r="AR68" s="574"/>
      <c r="AS68" s="574"/>
      <c r="AT68" s="574"/>
      <c r="AU68" s="574"/>
      <c r="AV68" s="574"/>
      <c r="AW68" s="574"/>
      <c r="AX68" s="574"/>
      <c r="AY68" s="574"/>
      <c r="AZ68" s="574"/>
    </row>
    <row r="69" spans="4:52" ht="20.100000000000001" customHeight="1"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4"/>
      <c r="X69" s="574"/>
      <c r="Y69" s="574"/>
      <c r="Z69" s="574"/>
      <c r="AA69" s="574"/>
      <c r="AB69" s="574"/>
      <c r="AC69" s="574"/>
      <c r="AD69" s="574"/>
      <c r="AE69" s="574"/>
      <c r="AF69" s="574"/>
      <c r="AG69" s="574"/>
      <c r="AH69" s="574"/>
      <c r="AI69" s="574"/>
      <c r="AJ69" s="574"/>
      <c r="AK69" s="574"/>
      <c r="AL69" s="574"/>
      <c r="AM69" s="574"/>
      <c r="AN69" s="574"/>
      <c r="AO69" s="574"/>
      <c r="AP69" s="574"/>
      <c r="AQ69" s="574"/>
      <c r="AR69" s="574"/>
      <c r="AS69" s="574"/>
      <c r="AT69" s="574"/>
      <c r="AU69" s="574"/>
      <c r="AV69" s="574"/>
      <c r="AW69" s="574"/>
      <c r="AX69" s="574"/>
      <c r="AY69" s="574"/>
      <c r="AZ69" s="574"/>
    </row>
    <row r="70" spans="4:52" ht="20.100000000000001" customHeight="1"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4"/>
      <c r="U70" s="574"/>
      <c r="V70" s="574"/>
      <c r="W70" s="574"/>
      <c r="X70" s="574"/>
      <c r="Y70" s="574"/>
      <c r="Z70" s="574"/>
      <c r="AA70" s="574"/>
      <c r="AB70" s="574"/>
      <c r="AC70" s="574"/>
      <c r="AD70" s="574"/>
      <c r="AE70" s="574"/>
      <c r="AF70" s="574"/>
      <c r="AG70" s="574"/>
      <c r="AH70" s="574"/>
      <c r="AI70" s="574"/>
      <c r="AJ70" s="574"/>
      <c r="AK70" s="574"/>
      <c r="AL70" s="574"/>
      <c r="AM70" s="574"/>
      <c r="AN70" s="574"/>
      <c r="AO70" s="574"/>
      <c r="AP70" s="574"/>
      <c r="AQ70" s="574"/>
      <c r="AR70" s="574"/>
      <c r="AS70" s="574"/>
      <c r="AT70" s="574"/>
      <c r="AU70" s="574"/>
      <c r="AV70" s="574"/>
      <c r="AW70" s="574"/>
      <c r="AX70" s="574"/>
      <c r="AY70" s="574"/>
      <c r="AZ70" s="574"/>
    </row>
    <row r="71" spans="4:52" ht="20.100000000000001" customHeight="1">
      <c r="D71" s="574"/>
      <c r="E71" s="574"/>
      <c r="F71" s="574"/>
      <c r="G71" s="574"/>
      <c r="H71" s="574"/>
      <c r="I71" s="574"/>
      <c r="J71" s="574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74"/>
      <c r="AA71" s="574"/>
      <c r="AB71" s="574"/>
      <c r="AC71" s="574"/>
      <c r="AD71" s="574"/>
      <c r="AE71" s="574"/>
      <c r="AF71" s="574"/>
      <c r="AG71" s="574"/>
      <c r="AH71" s="574"/>
      <c r="AI71" s="574"/>
      <c r="AJ71" s="574"/>
      <c r="AK71" s="574"/>
      <c r="AL71" s="574"/>
      <c r="AM71" s="574"/>
      <c r="AN71" s="574"/>
      <c r="AO71" s="574"/>
      <c r="AP71" s="574"/>
      <c r="AQ71" s="574"/>
      <c r="AR71" s="574"/>
      <c r="AS71" s="574"/>
      <c r="AT71" s="574"/>
      <c r="AU71" s="574"/>
      <c r="AV71" s="574"/>
      <c r="AW71" s="574"/>
      <c r="AX71" s="574"/>
      <c r="AY71" s="574"/>
      <c r="AZ71" s="574"/>
    </row>
    <row r="72" spans="4:52" ht="20.100000000000001" customHeight="1"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74"/>
      <c r="AA72" s="574"/>
      <c r="AB72" s="574"/>
      <c r="AC72" s="574"/>
      <c r="AD72" s="574"/>
      <c r="AE72" s="574"/>
      <c r="AF72" s="574"/>
      <c r="AG72" s="574"/>
      <c r="AH72" s="574"/>
      <c r="AI72" s="574"/>
      <c r="AJ72" s="574"/>
      <c r="AK72" s="574"/>
      <c r="AL72" s="574"/>
      <c r="AM72" s="574"/>
      <c r="AN72" s="574"/>
      <c r="AO72" s="574"/>
      <c r="AP72" s="574"/>
      <c r="AQ72" s="574"/>
      <c r="AR72" s="574"/>
      <c r="AS72" s="574"/>
      <c r="AT72" s="574"/>
      <c r="AU72" s="574"/>
      <c r="AV72" s="574"/>
      <c r="AW72" s="574"/>
      <c r="AX72" s="574"/>
      <c r="AY72" s="574"/>
      <c r="AZ72" s="574"/>
    </row>
    <row r="73" spans="4:52" ht="20.100000000000001" customHeight="1"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4"/>
      <c r="X73" s="574"/>
      <c r="Y73" s="574"/>
      <c r="Z73" s="574"/>
      <c r="AA73" s="574"/>
      <c r="AB73" s="574"/>
      <c r="AC73" s="574"/>
      <c r="AD73" s="574"/>
      <c r="AE73" s="574"/>
      <c r="AF73" s="574"/>
      <c r="AG73" s="574"/>
      <c r="AH73" s="574"/>
      <c r="AI73" s="574"/>
      <c r="AJ73" s="574"/>
      <c r="AK73" s="574"/>
      <c r="AL73" s="574"/>
      <c r="AM73" s="574"/>
      <c r="AN73" s="574"/>
      <c r="AO73" s="574"/>
      <c r="AP73" s="574"/>
      <c r="AQ73" s="574"/>
      <c r="AR73" s="574"/>
      <c r="AS73" s="574"/>
      <c r="AT73" s="574"/>
      <c r="AU73" s="574"/>
      <c r="AV73" s="574"/>
      <c r="AW73" s="574"/>
      <c r="AX73" s="574"/>
      <c r="AY73" s="574"/>
      <c r="AZ73" s="574"/>
    </row>
    <row r="74" spans="4:52" ht="20.100000000000001" customHeight="1"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H74" s="574"/>
      <c r="AI74" s="574"/>
      <c r="AJ74" s="574"/>
      <c r="AK74" s="574"/>
      <c r="AL74" s="574"/>
      <c r="AM74" s="574"/>
      <c r="AN74" s="574"/>
      <c r="AO74" s="574"/>
      <c r="AP74" s="574"/>
      <c r="AQ74" s="574"/>
      <c r="AR74" s="574"/>
      <c r="AS74" s="574"/>
      <c r="AT74" s="574"/>
      <c r="AU74" s="574"/>
      <c r="AV74" s="574"/>
      <c r="AW74" s="574"/>
      <c r="AX74" s="574"/>
      <c r="AY74" s="574"/>
      <c r="AZ74" s="574"/>
    </row>
    <row r="75" spans="4:52" ht="20.100000000000001" customHeight="1"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4"/>
      <c r="U75" s="574"/>
      <c r="V75" s="574"/>
      <c r="W75" s="574"/>
      <c r="X75" s="574"/>
      <c r="Y75" s="574"/>
      <c r="Z75" s="574"/>
      <c r="AA75" s="574"/>
      <c r="AB75" s="574"/>
      <c r="AC75" s="574"/>
      <c r="AD75" s="574"/>
      <c r="AE75" s="574"/>
      <c r="AF75" s="574"/>
      <c r="AG75" s="574"/>
      <c r="AH75" s="574"/>
      <c r="AI75" s="574"/>
      <c r="AJ75" s="574"/>
      <c r="AK75" s="574"/>
      <c r="AL75" s="574"/>
      <c r="AM75" s="574"/>
      <c r="AN75" s="574"/>
      <c r="AO75" s="574"/>
      <c r="AP75" s="574"/>
      <c r="AQ75" s="574"/>
      <c r="AR75" s="574"/>
      <c r="AS75" s="574"/>
      <c r="AT75" s="574"/>
      <c r="AU75" s="574"/>
      <c r="AV75" s="574"/>
      <c r="AW75" s="574"/>
      <c r="AX75" s="574"/>
      <c r="AY75" s="574"/>
      <c r="AZ75" s="574"/>
    </row>
    <row r="76" spans="4:52" ht="20.100000000000001" customHeight="1"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574"/>
      <c r="AA76" s="574"/>
      <c r="AB76" s="574"/>
      <c r="AC76" s="574"/>
      <c r="AD76" s="574"/>
      <c r="AE76" s="574"/>
      <c r="AF76" s="574"/>
      <c r="AG76" s="574"/>
      <c r="AH76" s="574"/>
      <c r="AI76" s="574"/>
      <c r="AJ76" s="574"/>
      <c r="AK76" s="574"/>
      <c r="AL76" s="574"/>
      <c r="AM76" s="574"/>
      <c r="AN76" s="574"/>
      <c r="AO76" s="574"/>
      <c r="AP76" s="574"/>
      <c r="AQ76" s="574"/>
      <c r="AR76" s="574"/>
      <c r="AS76" s="574"/>
      <c r="AT76" s="574"/>
      <c r="AU76" s="574"/>
      <c r="AV76" s="574"/>
      <c r="AW76" s="574"/>
      <c r="AX76" s="574"/>
      <c r="AY76" s="574"/>
      <c r="AZ76" s="574"/>
    </row>
    <row r="77" spans="4:52" ht="20.100000000000001" customHeight="1">
      <c r="D77" s="574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74"/>
      <c r="AA77" s="574"/>
      <c r="AB77" s="574"/>
      <c r="AC77" s="574"/>
      <c r="AD77" s="574"/>
      <c r="AE77" s="574"/>
      <c r="AF77" s="574"/>
      <c r="AG77" s="574"/>
      <c r="AH77" s="574"/>
      <c r="AI77" s="574"/>
      <c r="AJ77" s="574"/>
      <c r="AK77" s="574"/>
      <c r="AL77" s="574"/>
      <c r="AM77" s="574"/>
      <c r="AN77" s="574"/>
      <c r="AO77" s="574"/>
      <c r="AP77" s="574"/>
      <c r="AQ77" s="574"/>
      <c r="AR77" s="574"/>
      <c r="AS77" s="574"/>
      <c r="AT77" s="574"/>
      <c r="AU77" s="574"/>
      <c r="AV77" s="574"/>
      <c r="AW77" s="574"/>
      <c r="AX77" s="574"/>
      <c r="AY77" s="574"/>
      <c r="AZ77" s="574"/>
    </row>
    <row r="78" spans="4:52" ht="20.100000000000001" customHeight="1"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74"/>
      <c r="X78" s="574"/>
      <c r="Y78" s="574"/>
      <c r="Z78" s="574"/>
      <c r="AA78" s="574"/>
      <c r="AB78" s="574"/>
      <c r="AC78" s="574"/>
      <c r="AD78" s="574"/>
      <c r="AE78" s="574"/>
      <c r="AF78" s="574"/>
      <c r="AG78" s="574"/>
      <c r="AH78" s="574"/>
      <c r="AI78" s="574"/>
      <c r="AJ78" s="574"/>
      <c r="AK78" s="574"/>
      <c r="AL78" s="574"/>
      <c r="AM78" s="574"/>
      <c r="AN78" s="574"/>
      <c r="AO78" s="574"/>
      <c r="AP78" s="574"/>
      <c r="AQ78" s="574"/>
      <c r="AR78" s="574"/>
      <c r="AS78" s="574"/>
      <c r="AT78" s="574"/>
      <c r="AU78" s="574"/>
      <c r="AV78" s="574"/>
      <c r="AW78" s="574"/>
      <c r="AX78" s="574"/>
      <c r="AY78" s="574"/>
      <c r="AZ78" s="574"/>
    </row>
    <row r="79" spans="4:52" ht="20.100000000000001" customHeight="1"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74"/>
      <c r="AA79" s="574"/>
      <c r="AB79" s="574"/>
      <c r="AC79" s="574"/>
      <c r="AD79" s="574"/>
      <c r="AE79" s="574"/>
      <c r="AF79" s="574"/>
      <c r="AG79" s="574"/>
      <c r="AH79" s="574"/>
      <c r="AI79" s="574"/>
      <c r="AJ79" s="574"/>
      <c r="AK79" s="574"/>
      <c r="AL79" s="574"/>
      <c r="AM79" s="574"/>
      <c r="AN79" s="574"/>
      <c r="AO79" s="574"/>
      <c r="AP79" s="574"/>
      <c r="AQ79" s="574"/>
      <c r="AR79" s="574"/>
      <c r="AS79" s="574"/>
      <c r="AT79" s="574"/>
      <c r="AU79" s="574"/>
      <c r="AV79" s="574"/>
      <c r="AW79" s="574"/>
      <c r="AX79" s="574"/>
      <c r="AY79" s="574"/>
      <c r="AZ79" s="574"/>
    </row>
    <row r="80" spans="4:52" ht="20.100000000000001" customHeight="1"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4"/>
      <c r="AL80" s="574"/>
      <c r="AM80" s="574"/>
      <c r="AN80" s="574"/>
      <c r="AO80" s="574"/>
      <c r="AP80" s="574"/>
      <c r="AQ80" s="574"/>
      <c r="AR80" s="574"/>
      <c r="AS80" s="574"/>
      <c r="AT80" s="574"/>
      <c r="AU80" s="574"/>
      <c r="AV80" s="574"/>
      <c r="AW80" s="574"/>
      <c r="AX80" s="574"/>
      <c r="AY80" s="574"/>
      <c r="AZ80" s="574"/>
    </row>
    <row r="81" spans="4:52" ht="20.100000000000001" customHeight="1"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  <c r="AA81" s="574"/>
      <c r="AB81" s="574"/>
      <c r="AC81" s="574"/>
      <c r="AD81" s="574"/>
      <c r="AE81" s="574"/>
      <c r="AF81" s="574"/>
      <c r="AG81" s="574"/>
      <c r="AH81" s="574"/>
      <c r="AI81" s="574"/>
      <c r="AJ81" s="574"/>
      <c r="AK81" s="574"/>
      <c r="AL81" s="574"/>
      <c r="AM81" s="574"/>
      <c r="AN81" s="574"/>
      <c r="AO81" s="574"/>
      <c r="AP81" s="574"/>
      <c r="AQ81" s="574"/>
      <c r="AR81" s="574"/>
      <c r="AS81" s="574"/>
      <c r="AT81" s="574"/>
      <c r="AU81" s="574"/>
      <c r="AV81" s="574"/>
      <c r="AW81" s="574"/>
      <c r="AX81" s="574"/>
      <c r="AY81" s="574"/>
      <c r="AZ81" s="574"/>
    </row>
    <row r="82" spans="4:52" ht="20.100000000000001" customHeight="1"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74"/>
      <c r="AA82" s="574"/>
      <c r="AB82" s="574"/>
      <c r="AC82" s="574"/>
      <c r="AD82" s="574"/>
      <c r="AE82" s="574"/>
      <c r="AF82" s="574"/>
      <c r="AG82" s="574"/>
      <c r="AH82" s="574"/>
      <c r="AI82" s="574"/>
      <c r="AJ82" s="574"/>
      <c r="AK82" s="574"/>
      <c r="AL82" s="574"/>
      <c r="AM82" s="574"/>
      <c r="AN82" s="574"/>
      <c r="AO82" s="574"/>
      <c r="AP82" s="574"/>
      <c r="AQ82" s="574"/>
      <c r="AR82" s="574"/>
      <c r="AS82" s="574"/>
      <c r="AT82" s="574"/>
      <c r="AU82" s="574"/>
      <c r="AV82" s="574"/>
      <c r="AW82" s="574"/>
      <c r="AX82" s="574"/>
      <c r="AY82" s="574"/>
      <c r="AZ82" s="574"/>
    </row>
    <row r="83" spans="4:52" ht="20.100000000000001" customHeight="1"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74"/>
      <c r="AA83" s="574"/>
      <c r="AB83" s="574"/>
      <c r="AC83" s="574"/>
      <c r="AD83" s="574"/>
      <c r="AE83" s="574"/>
      <c r="AF83" s="574"/>
      <c r="AG83" s="574"/>
      <c r="AH83" s="574"/>
      <c r="AI83" s="574"/>
      <c r="AJ83" s="574"/>
      <c r="AK83" s="574"/>
      <c r="AL83" s="574"/>
      <c r="AM83" s="574"/>
      <c r="AN83" s="574"/>
      <c r="AO83" s="574"/>
      <c r="AP83" s="574"/>
      <c r="AQ83" s="574"/>
      <c r="AR83" s="574"/>
      <c r="AS83" s="574"/>
      <c r="AT83" s="574"/>
      <c r="AU83" s="574"/>
      <c r="AV83" s="574"/>
      <c r="AW83" s="574"/>
      <c r="AX83" s="574"/>
      <c r="AY83" s="574"/>
      <c r="AZ83" s="574"/>
    </row>
    <row r="84" spans="4:52" ht="20.100000000000001" customHeight="1">
      <c r="D84" s="574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4"/>
      <c r="AC84" s="574"/>
      <c r="AD84" s="574"/>
      <c r="AE84" s="574"/>
      <c r="AF84" s="574"/>
      <c r="AG84" s="574"/>
      <c r="AH84" s="574"/>
      <c r="AI84" s="574"/>
      <c r="AJ84" s="574"/>
      <c r="AK84" s="574"/>
      <c r="AL84" s="574"/>
      <c r="AM84" s="574"/>
      <c r="AN84" s="574"/>
      <c r="AO84" s="574"/>
      <c r="AP84" s="574"/>
      <c r="AQ84" s="574"/>
      <c r="AR84" s="574"/>
      <c r="AS84" s="574"/>
      <c r="AT84" s="574"/>
      <c r="AU84" s="574"/>
      <c r="AV84" s="574"/>
      <c r="AW84" s="574"/>
      <c r="AX84" s="574"/>
      <c r="AY84" s="574"/>
      <c r="AZ84" s="574"/>
    </row>
    <row r="85" spans="4:52" ht="20.100000000000001" customHeight="1"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574"/>
      <c r="AF85" s="574"/>
      <c r="AG85" s="574"/>
      <c r="AH85" s="574"/>
      <c r="AI85" s="574"/>
      <c r="AJ85" s="574"/>
      <c r="AK85" s="574"/>
      <c r="AL85" s="574"/>
      <c r="AM85" s="574"/>
      <c r="AN85" s="574"/>
      <c r="AO85" s="574"/>
      <c r="AP85" s="574"/>
      <c r="AQ85" s="574"/>
      <c r="AR85" s="574"/>
      <c r="AS85" s="574"/>
      <c r="AT85" s="574"/>
      <c r="AU85" s="574"/>
      <c r="AV85" s="574"/>
      <c r="AW85" s="574"/>
      <c r="AX85" s="574"/>
      <c r="AY85" s="574"/>
      <c r="AZ85" s="574"/>
    </row>
    <row r="86" spans="4:52" ht="20.100000000000001" customHeight="1"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74"/>
      <c r="X86" s="574"/>
      <c r="Y86" s="574"/>
      <c r="Z86" s="574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</row>
    <row r="87" spans="4:52" ht="20.100000000000001" customHeight="1"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4"/>
      <c r="AI87" s="574"/>
      <c r="AJ87" s="574"/>
      <c r="AK87" s="574"/>
      <c r="AL87" s="574"/>
      <c r="AM87" s="574"/>
      <c r="AN87" s="574"/>
      <c r="AO87" s="574"/>
      <c r="AP87" s="574"/>
      <c r="AQ87" s="574"/>
      <c r="AR87" s="574"/>
      <c r="AS87" s="574"/>
      <c r="AT87" s="574"/>
      <c r="AU87" s="574"/>
      <c r="AV87" s="574"/>
      <c r="AW87" s="574"/>
      <c r="AX87" s="574"/>
      <c r="AY87" s="574"/>
      <c r="AZ87" s="574"/>
    </row>
    <row r="88" spans="4:52" ht="20.100000000000001" customHeight="1"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</row>
  </sheetData>
  <phoneticPr fontId="3"/>
  <printOptions gridLines="1"/>
  <pageMargins left="0.39370078740157483" right="0" top="0.78740157480314965" bottom="0.39370078740157483" header="0.51181102362204722" footer="0.51181102362204722"/>
  <pageSetup paperSize="9" scale="79" orientation="landscape" r:id="rId1"/>
  <headerFooter alignWithMargins="0">
    <oddHeader>&amp;L&amp;10数　量　拾　出&amp;R&amp;10NO-&amp;P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7">
    <tabColor rgb="FF92D050"/>
  </sheetPr>
  <dimension ref="A1:AN150"/>
  <sheetViews>
    <sheetView showZeros="0" view="pageBreakPreview" zoomScale="75" zoomScaleNormal="75" zoomScaleSheetLayoutView="75" workbookViewId="0"/>
  </sheetViews>
  <sheetFormatPr defaultRowHeight="13.5"/>
  <cols>
    <col min="1" max="1" width="8.375" style="591" customWidth="1"/>
    <col min="2" max="3" width="6.625" style="591" customWidth="1"/>
    <col min="4" max="31" width="3.625" style="591" customWidth="1"/>
    <col min="32" max="34" width="7.125" style="591" customWidth="1"/>
    <col min="35" max="35" width="7.625" style="591" customWidth="1"/>
    <col min="36" max="36" width="7.125" style="591" customWidth="1"/>
    <col min="37" max="37" width="7.625" style="591" customWidth="1"/>
    <col min="38" max="40" width="9" style="592"/>
    <col min="41" max="256" width="9" style="591"/>
    <col min="257" max="257" width="8.375" style="591" customWidth="1"/>
    <col min="258" max="259" width="6.625" style="591" customWidth="1"/>
    <col min="260" max="287" width="3.625" style="591" customWidth="1"/>
    <col min="288" max="290" width="7.125" style="591" customWidth="1"/>
    <col min="291" max="291" width="7.625" style="591" customWidth="1"/>
    <col min="292" max="292" width="7.125" style="591" customWidth="1"/>
    <col min="293" max="293" width="7.625" style="591" customWidth="1"/>
    <col min="294" max="512" width="9" style="591"/>
    <col min="513" max="513" width="8.375" style="591" customWidth="1"/>
    <col min="514" max="515" width="6.625" style="591" customWidth="1"/>
    <col min="516" max="543" width="3.625" style="591" customWidth="1"/>
    <col min="544" max="546" width="7.125" style="591" customWidth="1"/>
    <col min="547" max="547" width="7.625" style="591" customWidth="1"/>
    <col min="548" max="548" width="7.125" style="591" customWidth="1"/>
    <col min="549" max="549" width="7.625" style="591" customWidth="1"/>
    <col min="550" max="768" width="9" style="591"/>
    <col min="769" max="769" width="8.375" style="591" customWidth="1"/>
    <col min="770" max="771" width="6.625" style="591" customWidth="1"/>
    <col min="772" max="799" width="3.625" style="591" customWidth="1"/>
    <col min="800" max="802" width="7.125" style="591" customWidth="1"/>
    <col min="803" max="803" width="7.625" style="591" customWidth="1"/>
    <col min="804" max="804" width="7.125" style="591" customWidth="1"/>
    <col min="805" max="805" width="7.625" style="591" customWidth="1"/>
    <col min="806" max="1024" width="9" style="591"/>
    <col min="1025" max="1025" width="8.375" style="591" customWidth="1"/>
    <col min="1026" max="1027" width="6.625" style="591" customWidth="1"/>
    <col min="1028" max="1055" width="3.625" style="591" customWidth="1"/>
    <col min="1056" max="1058" width="7.125" style="591" customWidth="1"/>
    <col min="1059" max="1059" width="7.625" style="591" customWidth="1"/>
    <col min="1060" max="1060" width="7.125" style="591" customWidth="1"/>
    <col min="1061" max="1061" width="7.625" style="591" customWidth="1"/>
    <col min="1062" max="1280" width="9" style="591"/>
    <col min="1281" max="1281" width="8.375" style="591" customWidth="1"/>
    <col min="1282" max="1283" width="6.625" style="591" customWidth="1"/>
    <col min="1284" max="1311" width="3.625" style="591" customWidth="1"/>
    <col min="1312" max="1314" width="7.125" style="591" customWidth="1"/>
    <col min="1315" max="1315" width="7.625" style="591" customWidth="1"/>
    <col min="1316" max="1316" width="7.125" style="591" customWidth="1"/>
    <col min="1317" max="1317" width="7.625" style="591" customWidth="1"/>
    <col min="1318" max="1536" width="9" style="591"/>
    <col min="1537" max="1537" width="8.375" style="591" customWidth="1"/>
    <col min="1538" max="1539" width="6.625" style="591" customWidth="1"/>
    <col min="1540" max="1567" width="3.625" style="591" customWidth="1"/>
    <col min="1568" max="1570" width="7.125" style="591" customWidth="1"/>
    <col min="1571" max="1571" width="7.625" style="591" customWidth="1"/>
    <col min="1572" max="1572" width="7.125" style="591" customWidth="1"/>
    <col min="1573" max="1573" width="7.625" style="591" customWidth="1"/>
    <col min="1574" max="1792" width="9" style="591"/>
    <col min="1793" max="1793" width="8.375" style="591" customWidth="1"/>
    <col min="1794" max="1795" width="6.625" style="591" customWidth="1"/>
    <col min="1796" max="1823" width="3.625" style="591" customWidth="1"/>
    <col min="1824" max="1826" width="7.125" style="591" customWidth="1"/>
    <col min="1827" max="1827" width="7.625" style="591" customWidth="1"/>
    <col min="1828" max="1828" width="7.125" style="591" customWidth="1"/>
    <col min="1829" max="1829" width="7.625" style="591" customWidth="1"/>
    <col min="1830" max="2048" width="9" style="591"/>
    <col min="2049" max="2049" width="8.375" style="591" customWidth="1"/>
    <col min="2050" max="2051" width="6.625" style="591" customWidth="1"/>
    <col min="2052" max="2079" width="3.625" style="591" customWidth="1"/>
    <col min="2080" max="2082" width="7.125" style="591" customWidth="1"/>
    <col min="2083" max="2083" width="7.625" style="591" customWidth="1"/>
    <col min="2084" max="2084" width="7.125" style="591" customWidth="1"/>
    <col min="2085" max="2085" width="7.625" style="591" customWidth="1"/>
    <col min="2086" max="2304" width="9" style="591"/>
    <col min="2305" max="2305" width="8.375" style="591" customWidth="1"/>
    <col min="2306" max="2307" width="6.625" style="591" customWidth="1"/>
    <col min="2308" max="2335" width="3.625" style="591" customWidth="1"/>
    <col min="2336" max="2338" width="7.125" style="591" customWidth="1"/>
    <col min="2339" max="2339" width="7.625" style="591" customWidth="1"/>
    <col min="2340" max="2340" width="7.125" style="591" customWidth="1"/>
    <col min="2341" max="2341" width="7.625" style="591" customWidth="1"/>
    <col min="2342" max="2560" width="9" style="591"/>
    <col min="2561" max="2561" width="8.375" style="591" customWidth="1"/>
    <col min="2562" max="2563" width="6.625" style="591" customWidth="1"/>
    <col min="2564" max="2591" width="3.625" style="591" customWidth="1"/>
    <col min="2592" max="2594" width="7.125" style="591" customWidth="1"/>
    <col min="2595" max="2595" width="7.625" style="591" customWidth="1"/>
    <col min="2596" max="2596" width="7.125" style="591" customWidth="1"/>
    <col min="2597" max="2597" width="7.625" style="591" customWidth="1"/>
    <col min="2598" max="2816" width="9" style="591"/>
    <col min="2817" max="2817" width="8.375" style="591" customWidth="1"/>
    <col min="2818" max="2819" width="6.625" style="591" customWidth="1"/>
    <col min="2820" max="2847" width="3.625" style="591" customWidth="1"/>
    <col min="2848" max="2850" width="7.125" style="591" customWidth="1"/>
    <col min="2851" max="2851" width="7.625" style="591" customWidth="1"/>
    <col min="2852" max="2852" width="7.125" style="591" customWidth="1"/>
    <col min="2853" max="2853" width="7.625" style="591" customWidth="1"/>
    <col min="2854" max="3072" width="9" style="591"/>
    <col min="3073" max="3073" width="8.375" style="591" customWidth="1"/>
    <col min="3074" max="3075" width="6.625" style="591" customWidth="1"/>
    <col min="3076" max="3103" width="3.625" style="591" customWidth="1"/>
    <col min="3104" max="3106" width="7.125" style="591" customWidth="1"/>
    <col min="3107" max="3107" width="7.625" style="591" customWidth="1"/>
    <col min="3108" max="3108" width="7.125" style="591" customWidth="1"/>
    <col min="3109" max="3109" width="7.625" style="591" customWidth="1"/>
    <col min="3110" max="3328" width="9" style="591"/>
    <col min="3329" max="3329" width="8.375" style="591" customWidth="1"/>
    <col min="3330" max="3331" width="6.625" style="591" customWidth="1"/>
    <col min="3332" max="3359" width="3.625" style="591" customWidth="1"/>
    <col min="3360" max="3362" width="7.125" style="591" customWidth="1"/>
    <col min="3363" max="3363" width="7.625" style="591" customWidth="1"/>
    <col min="3364" max="3364" width="7.125" style="591" customWidth="1"/>
    <col min="3365" max="3365" width="7.625" style="591" customWidth="1"/>
    <col min="3366" max="3584" width="9" style="591"/>
    <col min="3585" max="3585" width="8.375" style="591" customWidth="1"/>
    <col min="3586" max="3587" width="6.625" style="591" customWidth="1"/>
    <col min="3588" max="3615" width="3.625" style="591" customWidth="1"/>
    <col min="3616" max="3618" width="7.125" style="591" customWidth="1"/>
    <col min="3619" max="3619" width="7.625" style="591" customWidth="1"/>
    <col min="3620" max="3620" width="7.125" style="591" customWidth="1"/>
    <col min="3621" max="3621" width="7.625" style="591" customWidth="1"/>
    <col min="3622" max="3840" width="9" style="591"/>
    <col min="3841" max="3841" width="8.375" style="591" customWidth="1"/>
    <col min="3842" max="3843" width="6.625" style="591" customWidth="1"/>
    <col min="3844" max="3871" width="3.625" style="591" customWidth="1"/>
    <col min="3872" max="3874" width="7.125" style="591" customWidth="1"/>
    <col min="3875" max="3875" width="7.625" style="591" customWidth="1"/>
    <col min="3876" max="3876" width="7.125" style="591" customWidth="1"/>
    <col min="3877" max="3877" width="7.625" style="591" customWidth="1"/>
    <col min="3878" max="4096" width="9" style="591"/>
    <col min="4097" max="4097" width="8.375" style="591" customWidth="1"/>
    <col min="4098" max="4099" width="6.625" style="591" customWidth="1"/>
    <col min="4100" max="4127" width="3.625" style="591" customWidth="1"/>
    <col min="4128" max="4130" width="7.125" style="591" customWidth="1"/>
    <col min="4131" max="4131" width="7.625" style="591" customWidth="1"/>
    <col min="4132" max="4132" width="7.125" style="591" customWidth="1"/>
    <col min="4133" max="4133" width="7.625" style="591" customWidth="1"/>
    <col min="4134" max="4352" width="9" style="591"/>
    <col min="4353" max="4353" width="8.375" style="591" customWidth="1"/>
    <col min="4354" max="4355" width="6.625" style="591" customWidth="1"/>
    <col min="4356" max="4383" width="3.625" style="591" customWidth="1"/>
    <col min="4384" max="4386" width="7.125" style="591" customWidth="1"/>
    <col min="4387" max="4387" width="7.625" style="591" customWidth="1"/>
    <col min="4388" max="4388" width="7.125" style="591" customWidth="1"/>
    <col min="4389" max="4389" width="7.625" style="591" customWidth="1"/>
    <col min="4390" max="4608" width="9" style="591"/>
    <col min="4609" max="4609" width="8.375" style="591" customWidth="1"/>
    <col min="4610" max="4611" width="6.625" style="591" customWidth="1"/>
    <col min="4612" max="4639" width="3.625" style="591" customWidth="1"/>
    <col min="4640" max="4642" width="7.125" style="591" customWidth="1"/>
    <col min="4643" max="4643" width="7.625" style="591" customWidth="1"/>
    <col min="4644" max="4644" width="7.125" style="591" customWidth="1"/>
    <col min="4645" max="4645" width="7.625" style="591" customWidth="1"/>
    <col min="4646" max="4864" width="9" style="591"/>
    <col min="4865" max="4865" width="8.375" style="591" customWidth="1"/>
    <col min="4866" max="4867" width="6.625" style="591" customWidth="1"/>
    <col min="4868" max="4895" width="3.625" style="591" customWidth="1"/>
    <col min="4896" max="4898" width="7.125" style="591" customWidth="1"/>
    <col min="4899" max="4899" width="7.625" style="591" customWidth="1"/>
    <col min="4900" max="4900" width="7.125" style="591" customWidth="1"/>
    <col min="4901" max="4901" width="7.625" style="591" customWidth="1"/>
    <col min="4902" max="5120" width="9" style="591"/>
    <col min="5121" max="5121" width="8.375" style="591" customWidth="1"/>
    <col min="5122" max="5123" width="6.625" style="591" customWidth="1"/>
    <col min="5124" max="5151" width="3.625" style="591" customWidth="1"/>
    <col min="5152" max="5154" width="7.125" style="591" customWidth="1"/>
    <col min="5155" max="5155" width="7.625" style="591" customWidth="1"/>
    <col min="5156" max="5156" width="7.125" style="591" customWidth="1"/>
    <col min="5157" max="5157" width="7.625" style="591" customWidth="1"/>
    <col min="5158" max="5376" width="9" style="591"/>
    <col min="5377" max="5377" width="8.375" style="591" customWidth="1"/>
    <col min="5378" max="5379" width="6.625" style="591" customWidth="1"/>
    <col min="5380" max="5407" width="3.625" style="591" customWidth="1"/>
    <col min="5408" max="5410" width="7.125" style="591" customWidth="1"/>
    <col min="5411" max="5411" width="7.625" style="591" customWidth="1"/>
    <col min="5412" max="5412" width="7.125" style="591" customWidth="1"/>
    <col min="5413" max="5413" width="7.625" style="591" customWidth="1"/>
    <col min="5414" max="5632" width="9" style="591"/>
    <col min="5633" max="5633" width="8.375" style="591" customWidth="1"/>
    <col min="5634" max="5635" width="6.625" style="591" customWidth="1"/>
    <col min="5636" max="5663" width="3.625" style="591" customWidth="1"/>
    <col min="5664" max="5666" width="7.125" style="591" customWidth="1"/>
    <col min="5667" max="5667" width="7.625" style="591" customWidth="1"/>
    <col min="5668" max="5668" width="7.125" style="591" customWidth="1"/>
    <col min="5669" max="5669" width="7.625" style="591" customWidth="1"/>
    <col min="5670" max="5888" width="9" style="591"/>
    <col min="5889" max="5889" width="8.375" style="591" customWidth="1"/>
    <col min="5890" max="5891" width="6.625" style="591" customWidth="1"/>
    <col min="5892" max="5919" width="3.625" style="591" customWidth="1"/>
    <col min="5920" max="5922" width="7.125" style="591" customWidth="1"/>
    <col min="5923" max="5923" width="7.625" style="591" customWidth="1"/>
    <col min="5924" max="5924" width="7.125" style="591" customWidth="1"/>
    <col min="5925" max="5925" width="7.625" style="591" customWidth="1"/>
    <col min="5926" max="6144" width="9" style="591"/>
    <col min="6145" max="6145" width="8.375" style="591" customWidth="1"/>
    <col min="6146" max="6147" width="6.625" style="591" customWidth="1"/>
    <col min="6148" max="6175" width="3.625" style="591" customWidth="1"/>
    <col min="6176" max="6178" width="7.125" style="591" customWidth="1"/>
    <col min="6179" max="6179" width="7.625" style="591" customWidth="1"/>
    <col min="6180" max="6180" width="7.125" style="591" customWidth="1"/>
    <col min="6181" max="6181" width="7.625" style="591" customWidth="1"/>
    <col min="6182" max="6400" width="9" style="591"/>
    <col min="6401" max="6401" width="8.375" style="591" customWidth="1"/>
    <col min="6402" max="6403" width="6.625" style="591" customWidth="1"/>
    <col min="6404" max="6431" width="3.625" style="591" customWidth="1"/>
    <col min="6432" max="6434" width="7.125" style="591" customWidth="1"/>
    <col min="6435" max="6435" width="7.625" style="591" customWidth="1"/>
    <col min="6436" max="6436" width="7.125" style="591" customWidth="1"/>
    <col min="6437" max="6437" width="7.625" style="591" customWidth="1"/>
    <col min="6438" max="6656" width="9" style="591"/>
    <col min="6657" max="6657" width="8.375" style="591" customWidth="1"/>
    <col min="6658" max="6659" width="6.625" style="591" customWidth="1"/>
    <col min="6660" max="6687" width="3.625" style="591" customWidth="1"/>
    <col min="6688" max="6690" width="7.125" style="591" customWidth="1"/>
    <col min="6691" max="6691" width="7.625" style="591" customWidth="1"/>
    <col min="6692" max="6692" width="7.125" style="591" customWidth="1"/>
    <col min="6693" max="6693" width="7.625" style="591" customWidth="1"/>
    <col min="6694" max="6912" width="9" style="591"/>
    <col min="6913" max="6913" width="8.375" style="591" customWidth="1"/>
    <col min="6914" max="6915" width="6.625" style="591" customWidth="1"/>
    <col min="6916" max="6943" width="3.625" style="591" customWidth="1"/>
    <col min="6944" max="6946" width="7.125" style="591" customWidth="1"/>
    <col min="6947" max="6947" width="7.625" style="591" customWidth="1"/>
    <col min="6948" max="6948" width="7.125" style="591" customWidth="1"/>
    <col min="6949" max="6949" width="7.625" style="591" customWidth="1"/>
    <col min="6950" max="7168" width="9" style="591"/>
    <col min="7169" max="7169" width="8.375" style="591" customWidth="1"/>
    <col min="7170" max="7171" width="6.625" style="591" customWidth="1"/>
    <col min="7172" max="7199" width="3.625" style="591" customWidth="1"/>
    <col min="7200" max="7202" width="7.125" style="591" customWidth="1"/>
    <col min="7203" max="7203" width="7.625" style="591" customWidth="1"/>
    <col min="7204" max="7204" width="7.125" style="591" customWidth="1"/>
    <col min="7205" max="7205" width="7.625" style="591" customWidth="1"/>
    <col min="7206" max="7424" width="9" style="591"/>
    <col min="7425" max="7425" width="8.375" style="591" customWidth="1"/>
    <col min="7426" max="7427" width="6.625" style="591" customWidth="1"/>
    <col min="7428" max="7455" width="3.625" style="591" customWidth="1"/>
    <col min="7456" max="7458" width="7.125" style="591" customWidth="1"/>
    <col min="7459" max="7459" width="7.625" style="591" customWidth="1"/>
    <col min="7460" max="7460" width="7.125" style="591" customWidth="1"/>
    <col min="7461" max="7461" width="7.625" style="591" customWidth="1"/>
    <col min="7462" max="7680" width="9" style="591"/>
    <col min="7681" max="7681" width="8.375" style="591" customWidth="1"/>
    <col min="7682" max="7683" width="6.625" style="591" customWidth="1"/>
    <col min="7684" max="7711" width="3.625" style="591" customWidth="1"/>
    <col min="7712" max="7714" width="7.125" style="591" customWidth="1"/>
    <col min="7715" max="7715" width="7.625" style="591" customWidth="1"/>
    <col min="7716" max="7716" width="7.125" style="591" customWidth="1"/>
    <col min="7717" max="7717" width="7.625" style="591" customWidth="1"/>
    <col min="7718" max="7936" width="9" style="591"/>
    <col min="7937" max="7937" width="8.375" style="591" customWidth="1"/>
    <col min="7938" max="7939" width="6.625" style="591" customWidth="1"/>
    <col min="7940" max="7967" width="3.625" style="591" customWidth="1"/>
    <col min="7968" max="7970" width="7.125" style="591" customWidth="1"/>
    <col min="7971" max="7971" width="7.625" style="591" customWidth="1"/>
    <col min="7972" max="7972" width="7.125" style="591" customWidth="1"/>
    <col min="7973" max="7973" width="7.625" style="591" customWidth="1"/>
    <col min="7974" max="8192" width="9" style="591"/>
    <col min="8193" max="8193" width="8.375" style="591" customWidth="1"/>
    <col min="8194" max="8195" width="6.625" style="591" customWidth="1"/>
    <col min="8196" max="8223" width="3.625" style="591" customWidth="1"/>
    <col min="8224" max="8226" width="7.125" style="591" customWidth="1"/>
    <col min="8227" max="8227" width="7.625" style="591" customWidth="1"/>
    <col min="8228" max="8228" width="7.125" style="591" customWidth="1"/>
    <col min="8229" max="8229" width="7.625" style="591" customWidth="1"/>
    <col min="8230" max="8448" width="9" style="591"/>
    <col min="8449" max="8449" width="8.375" style="591" customWidth="1"/>
    <col min="8450" max="8451" width="6.625" style="591" customWidth="1"/>
    <col min="8452" max="8479" width="3.625" style="591" customWidth="1"/>
    <col min="8480" max="8482" width="7.125" style="591" customWidth="1"/>
    <col min="8483" max="8483" width="7.625" style="591" customWidth="1"/>
    <col min="8484" max="8484" width="7.125" style="591" customWidth="1"/>
    <col min="8485" max="8485" width="7.625" style="591" customWidth="1"/>
    <col min="8486" max="8704" width="9" style="591"/>
    <col min="8705" max="8705" width="8.375" style="591" customWidth="1"/>
    <col min="8706" max="8707" width="6.625" style="591" customWidth="1"/>
    <col min="8708" max="8735" width="3.625" style="591" customWidth="1"/>
    <col min="8736" max="8738" width="7.125" style="591" customWidth="1"/>
    <col min="8739" max="8739" width="7.625" style="591" customWidth="1"/>
    <col min="8740" max="8740" width="7.125" style="591" customWidth="1"/>
    <col min="8741" max="8741" width="7.625" style="591" customWidth="1"/>
    <col min="8742" max="8960" width="9" style="591"/>
    <col min="8961" max="8961" width="8.375" style="591" customWidth="1"/>
    <col min="8962" max="8963" width="6.625" style="591" customWidth="1"/>
    <col min="8964" max="8991" width="3.625" style="591" customWidth="1"/>
    <col min="8992" max="8994" width="7.125" style="591" customWidth="1"/>
    <col min="8995" max="8995" width="7.625" style="591" customWidth="1"/>
    <col min="8996" max="8996" width="7.125" style="591" customWidth="1"/>
    <col min="8997" max="8997" width="7.625" style="591" customWidth="1"/>
    <col min="8998" max="9216" width="9" style="591"/>
    <col min="9217" max="9217" width="8.375" style="591" customWidth="1"/>
    <col min="9218" max="9219" width="6.625" style="591" customWidth="1"/>
    <col min="9220" max="9247" width="3.625" style="591" customWidth="1"/>
    <col min="9248" max="9250" width="7.125" style="591" customWidth="1"/>
    <col min="9251" max="9251" width="7.625" style="591" customWidth="1"/>
    <col min="9252" max="9252" width="7.125" style="591" customWidth="1"/>
    <col min="9253" max="9253" width="7.625" style="591" customWidth="1"/>
    <col min="9254" max="9472" width="9" style="591"/>
    <col min="9473" max="9473" width="8.375" style="591" customWidth="1"/>
    <col min="9474" max="9475" width="6.625" style="591" customWidth="1"/>
    <col min="9476" max="9503" width="3.625" style="591" customWidth="1"/>
    <col min="9504" max="9506" width="7.125" style="591" customWidth="1"/>
    <col min="9507" max="9507" width="7.625" style="591" customWidth="1"/>
    <col min="9508" max="9508" width="7.125" style="591" customWidth="1"/>
    <col min="9509" max="9509" width="7.625" style="591" customWidth="1"/>
    <col min="9510" max="9728" width="9" style="591"/>
    <col min="9729" max="9729" width="8.375" style="591" customWidth="1"/>
    <col min="9730" max="9731" width="6.625" style="591" customWidth="1"/>
    <col min="9732" max="9759" width="3.625" style="591" customWidth="1"/>
    <col min="9760" max="9762" width="7.125" style="591" customWidth="1"/>
    <col min="9763" max="9763" width="7.625" style="591" customWidth="1"/>
    <col min="9764" max="9764" width="7.125" style="591" customWidth="1"/>
    <col min="9765" max="9765" width="7.625" style="591" customWidth="1"/>
    <col min="9766" max="9984" width="9" style="591"/>
    <col min="9985" max="9985" width="8.375" style="591" customWidth="1"/>
    <col min="9986" max="9987" width="6.625" style="591" customWidth="1"/>
    <col min="9988" max="10015" width="3.625" style="591" customWidth="1"/>
    <col min="10016" max="10018" width="7.125" style="591" customWidth="1"/>
    <col min="10019" max="10019" width="7.625" style="591" customWidth="1"/>
    <col min="10020" max="10020" width="7.125" style="591" customWidth="1"/>
    <col min="10021" max="10021" width="7.625" style="591" customWidth="1"/>
    <col min="10022" max="10240" width="9" style="591"/>
    <col min="10241" max="10241" width="8.375" style="591" customWidth="1"/>
    <col min="10242" max="10243" width="6.625" style="591" customWidth="1"/>
    <col min="10244" max="10271" width="3.625" style="591" customWidth="1"/>
    <col min="10272" max="10274" width="7.125" style="591" customWidth="1"/>
    <col min="10275" max="10275" width="7.625" style="591" customWidth="1"/>
    <col min="10276" max="10276" width="7.125" style="591" customWidth="1"/>
    <col min="10277" max="10277" width="7.625" style="591" customWidth="1"/>
    <col min="10278" max="10496" width="9" style="591"/>
    <col min="10497" max="10497" width="8.375" style="591" customWidth="1"/>
    <col min="10498" max="10499" width="6.625" style="591" customWidth="1"/>
    <col min="10500" max="10527" width="3.625" style="591" customWidth="1"/>
    <col min="10528" max="10530" width="7.125" style="591" customWidth="1"/>
    <col min="10531" max="10531" width="7.625" style="591" customWidth="1"/>
    <col min="10532" max="10532" width="7.125" style="591" customWidth="1"/>
    <col min="10533" max="10533" width="7.625" style="591" customWidth="1"/>
    <col min="10534" max="10752" width="9" style="591"/>
    <col min="10753" max="10753" width="8.375" style="591" customWidth="1"/>
    <col min="10754" max="10755" width="6.625" style="591" customWidth="1"/>
    <col min="10756" max="10783" width="3.625" style="591" customWidth="1"/>
    <col min="10784" max="10786" width="7.125" style="591" customWidth="1"/>
    <col min="10787" max="10787" width="7.625" style="591" customWidth="1"/>
    <col min="10788" max="10788" width="7.125" style="591" customWidth="1"/>
    <col min="10789" max="10789" width="7.625" style="591" customWidth="1"/>
    <col min="10790" max="11008" width="9" style="591"/>
    <col min="11009" max="11009" width="8.375" style="591" customWidth="1"/>
    <col min="11010" max="11011" width="6.625" style="591" customWidth="1"/>
    <col min="11012" max="11039" width="3.625" style="591" customWidth="1"/>
    <col min="11040" max="11042" width="7.125" style="591" customWidth="1"/>
    <col min="11043" max="11043" width="7.625" style="591" customWidth="1"/>
    <col min="11044" max="11044" width="7.125" style="591" customWidth="1"/>
    <col min="11045" max="11045" width="7.625" style="591" customWidth="1"/>
    <col min="11046" max="11264" width="9" style="591"/>
    <col min="11265" max="11265" width="8.375" style="591" customWidth="1"/>
    <col min="11266" max="11267" width="6.625" style="591" customWidth="1"/>
    <col min="11268" max="11295" width="3.625" style="591" customWidth="1"/>
    <col min="11296" max="11298" width="7.125" style="591" customWidth="1"/>
    <col min="11299" max="11299" width="7.625" style="591" customWidth="1"/>
    <col min="11300" max="11300" width="7.125" style="591" customWidth="1"/>
    <col min="11301" max="11301" width="7.625" style="591" customWidth="1"/>
    <col min="11302" max="11520" width="9" style="591"/>
    <col min="11521" max="11521" width="8.375" style="591" customWidth="1"/>
    <col min="11522" max="11523" width="6.625" style="591" customWidth="1"/>
    <col min="11524" max="11551" width="3.625" style="591" customWidth="1"/>
    <col min="11552" max="11554" width="7.125" style="591" customWidth="1"/>
    <col min="11555" max="11555" width="7.625" style="591" customWidth="1"/>
    <col min="11556" max="11556" width="7.125" style="591" customWidth="1"/>
    <col min="11557" max="11557" width="7.625" style="591" customWidth="1"/>
    <col min="11558" max="11776" width="9" style="591"/>
    <col min="11777" max="11777" width="8.375" style="591" customWidth="1"/>
    <col min="11778" max="11779" width="6.625" style="591" customWidth="1"/>
    <col min="11780" max="11807" width="3.625" style="591" customWidth="1"/>
    <col min="11808" max="11810" width="7.125" style="591" customWidth="1"/>
    <col min="11811" max="11811" width="7.625" style="591" customWidth="1"/>
    <col min="11812" max="11812" width="7.125" style="591" customWidth="1"/>
    <col min="11813" max="11813" width="7.625" style="591" customWidth="1"/>
    <col min="11814" max="12032" width="9" style="591"/>
    <col min="12033" max="12033" width="8.375" style="591" customWidth="1"/>
    <col min="12034" max="12035" width="6.625" style="591" customWidth="1"/>
    <col min="12036" max="12063" width="3.625" style="591" customWidth="1"/>
    <col min="12064" max="12066" width="7.125" style="591" customWidth="1"/>
    <col min="12067" max="12067" width="7.625" style="591" customWidth="1"/>
    <col min="12068" max="12068" width="7.125" style="591" customWidth="1"/>
    <col min="12069" max="12069" width="7.625" style="591" customWidth="1"/>
    <col min="12070" max="12288" width="9" style="591"/>
    <col min="12289" max="12289" width="8.375" style="591" customWidth="1"/>
    <col min="12290" max="12291" width="6.625" style="591" customWidth="1"/>
    <col min="12292" max="12319" width="3.625" style="591" customWidth="1"/>
    <col min="12320" max="12322" width="7.125" style="591" customWidth="1"/>
    <col min="12323" max="12323" width="7.625" style="591" customWidth="1"/>
    <col min="12324" max="12324" width="7.125" style="591" customWidth="1"/>
    <col min="12325" max="12325" width="7.625" style="591" customWidth="1"/>
    <col min="12326" max="12544" width="9" style="591"/>
    <col min="12545" max="12545" width="8.375" style="591" customWidth="1"/>
    <col min="12546" max="12547" width="6.625" style="591" customWidth="1"/>
    <col min="12548" max="12575" width="3.625" style="591" customWidth="1"/>
    <col min="12576" max="12578" width="7.125" style="591" customWidth="1"/>
    <col min="12579" max="12579" width="7.625" style="591" customWidth="1"/>
    <col min="12580" max="12580" width="7.125" style="591" customWidth="1"/>
    <col min="12581" max="12581" width="7.625" style="591" customWidth="1"/>
    <col min="12582" max="12800" width="9" style="591"/>
    <col min="12801" max="12801" width="8.375" style="591" customWidth="1"/>
    <col min="12802" max="12803" width="6.625" style="591" customWidth="1"/>
    <col min="12804" max="12831" width="3.625" style="591" customWidth="1"/>
    <col min="12832" max="12834" width="7.125" style="591" customWidth="1"/>
    <col min="12835" max="12835" width="7.625" style="591" customWidth="1"/>
    <col min="12836" max="12836" width="7.125" style="591" customWidth="1"/>
    <col min="12837" max="12837" width="7.625" style="591" customWidth="1"/>
    <col min="12838" max="13056" width="9" style="591"/>
    <col min="13057" max="13057" width="8.375" style="591" customWidth="1"/>
    <col min="13058" max="13059" width="6.625" style="591" customWidth="1"/>
    <col min="13060" max="13087" width="3.625" style="591" customWidth="1"/>
    <col min="13088" max="13090" width="7.125" style="591" customWidth="1"/>
    <col min="13091" max="13091" width="7.625" style="591" customWidth="1"/>
    <col min="13092" max="13092" width="7.125" style="591" customWidth="1"/>
    <col min="13093" max="13093" width="7.625" style="591" customWidth="1"/>
    <col min="13094" max="13312" width="9" style="591"/>
    <col min="13313" max="13313" width="8.375" style="591" customWidth="1"/>
    <col min="13314" max="13315" width="6.625" style="591" customWidth="1"/>
    <col min="13316" max="13343" width="3.625" style="591" customWidth="1"/>
    <col min="13344" max="13346" width="7.125" style="591" customWidth="1"/>
    <col min="13347" max="13347" width="7.625" style="591" customWidth="1"/>
    <col min="13348" max="13348" width="7.125" style="591" customWidth="1"/>
    <col min="13349" max="13349" width="7.625" style="591" customWidth="1"/>
    <col min="13350" max="13568" width="9" style="591"/>
    <col min="13569" max="13569" width="8.375" style="591" customWidth="1"/>
    <col min="13570" max="13571" width="6.625" style="591" customWidth="1"/>
    <col min="13572" max="13599" width="3.625" style="591" customWidth="1"/>
    <col min="13600" max="13602" width="7.125" style="591" customWidth="1"/>
    <col min="13603" max="13603" width="7.625" style="591" customWidth="1"/>
    <col min="13604" max="13604" width="7.125" style="591" customWidth="1"/>
    <col min="13605" max="13605" width="7.625" style="591" customWidth="1"/>
    <col min="13606" max="13824" width="9" style="591"/>
    <col min="13825" max="13825" width="8.375" style="591" customWidth="1"/>
    <col min="13826" max="13827" width="6.625" style="591" customWidth="1"/>
    <col min="13828" max="13855" width="3.625" style="591" customWidth="1"/>
    <col min="13856" max="13858" width="7.125" style="591" customWidth="1"/>
    <col min="13859" max="13859" width="7.625" style="591" customWidth="1"/>
    <col min="13860" max="13860" width="7.125" style="591" customWidth="1"/>
    <col min="13861" max="13861" width="7.625" style="591" customWidth="1"/>
    <col min="13862" max="14080" width="9" style="591"/>
    <col min="14081" max="14081" width="8.375" style="591" customWidth="1"/>
    <col min="14082" max="14083" width="6.625" style="591" customWidth="1"/>
    <col min="14084" max="14111" width="3.625" style="591" customWidth="1"/>
    <col min="14112" max="14114" width="7.125" style="591" customWidth="1"/>
    <col min="14115" max="14115" width="7.625" style="591" customWidth="1"/>
    <col min="14116" max="14116" width="7.125" style="591" customWidth="1"/>
    <col min="14117" max="14117" width="7.625" style="591" customWidth="1"/>
    <col min="14118" max="14336" width="9" style="591"/>
    <col min="14337" max="14337" width="8.375" style="591" customWidth="1"/>
    <col min="14338" max="14339" width="6.625" style="591" customWidth="1"/>
    <col min="14340" max="14367" width="3.625" style="591" customWidth="1"/>
    <col min="14368" max="14370" width="7.125" style="591" customWidth="1"/>
    <col min="14371" max="14371" width="7.625" style="591" customWidth="1"/>
    <col min="14372" max="14372" width="7.125" style="591" customWidth="1"/>
    <col min="14373" max="14373" width="7.625" style="591" customWidth="1"/>
    <col min="14374" max="14592" width="9" style="591"/>
    <col min="14593" max="14593" width="8.375" style="591" customWidth="1"/>
    <col min="14594" max="14595" width="6.625" style="591" customWidth="1"/>
    <col min="14596" max="14623" width="3.625" style="591" customWidth="1"/>
    <col min="14624" max="14626" width="7.125" style="591" customWidth="1"/>
    <col min="14627" max="14627" width="7.625" style="591" customWidth="1"/>
    <col min="14628" max="14628" width="7.125" style="591" customWidth="1"/>
    <col min="14629" max="14629" width="7.625" style="591" customWidth="1"/>
    <col min="14630" max="14848" width="9" style="591"/>
    <col min="14849" max="14849" width="8.375" style="591" customWidth="1"/>
    <col min="14850" max="14851" width="6.625" style="591" customWidth="1"/>
    <col min="14852" max="14879" width="3.625" style="591" customWidth="1"/>
    <col min="14880" max="14882" width="7.125" style="591" customWidth="1"/>
    <col min="14883" max="14883" width="7.625" style="591" customWidth="1"/>
    <col min="14884" max="14884" width="7.125" style="591" customWidth="1"/>
    <col min="14885" max="14885" width="7.625" style="591" customWidth="1"/>
    <col min="14886" max="15104" width="9" style="591"/>
    <col min="15105" max="15105" width="8.375" style="591" customWidth="1"/>
    <col min="15106" max="15107" width="6.625" style="591" customWidth="1"/>
    <col min="15108" max="15135" width="3.625" style="591" customWidth="1"/>
    <col min="15136" max="15138" width="7.125" style="591" customWidth="1"/>
    <col min="15139" max="15139" width="7.625" style="591" customWidth="1"/>
    <col min="15140" max="15140" width="7.125" style="591" customWidth="1"/>
    <col min="15141" max="15141" width="7.625" style="591" customWidth="1"/>
    <col min="15142" max="15360" width="9" style="591"/>
    <col min="15361" max="15361" width="8.375" style="591" customWidth="1"/>
    <col min="15362" max="15363" width="6.625" style="591" customWidth="1"/>
    <col min="15364" max="15391" width="3.625" style="591" customWidth="1"/>
    <col min="15392" max="15394" width="7.125" style="591" customWidth="1"/>
    <col min="15395" max="15395" width="7.625" style="591" customWidth="1"/>
    <col min="15396" max="15396" width="7.125" style="591" customWidth="1"/>
    <col min="15397" max="15397" width="7.625" style="591" customWidth="1"/>
    <col min="15398" max="15616" width="9" style="591"/>
    <col min="15617" max="15617" width="8.375" style="591" customWidth="1"/>
    <col min="15618" max="15619" width="6.625" style="591" customWidth="1"/>
    <col min="15620" max="15647" width="3.625" style="591" customWidth="1"/>
    <col min="15648" max="15650" width="7.125" style="591" customWidth="1"/>
    <col min="15651" max="15651" width="7.625" style="591" customWidth="1"/>
    <col min="15652" max="15652" width="7.125" style="591" customWidth="1"/>
    <col min="15653" max="15653" width="7.625" style="591" customWidth="1"/>
    <col min="15654" max="15872" width="9" style="591"/>
    <col min="15873" max="15873" width="8.375" style="591" customWidth="1"/>
    <col min="15874" max="15875" width="6.625" style="591" customWidth="1"/>
    <col min="15876" max="15903" width="3.625" style="591" customWidth="1"/>
    <col min="15904" max="15906" width="7.125" style="591" customWidth="1"/>
    <col min="15907" max="15907" width="7.625" style="591" customWidth="1"/>
    <col min="15908" max="15908" width="7.125" style="591" customWidth="1"/>
    <col min="15909" max="15909" width="7.625" style="591" customWidth="1"/>
    <col min="15910" max="16128" width="9" style="591"/>
    <col min="16129" max="16129" width="8.375" style="591" customWidth="1"/>
    <col min="16130" max="16131" width="6.625" style="591" customWidth="1"/>
    <col min="16132" max="16159" width="3.625" style="591" customWidth="1"/>
    <col min="16160" max="16162" width="7.125" style="591" customWidth="1"/>
    <col min="16163" max="16163" width="7.625" style="591" customWidth="1"/>
    <col min="16164" max="16164" width="7.125" style="591" customWidth="1"/>
    <col min="16165" max="16165" width="7.625" style="591" customWidth="1"/>
    <col min="16166" max="16384" width="9" style="591"/>
  </cols>
  <sheetData>
    <row r="1" spans="1:37" s="592" customFormat="1">
      <c r="A1" s="646"/>
      <c r="B1" s="647" t="s">
        <v>1221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8"/>
      <c r="AJ1" s="646"/>
      <c r="AK1" s="646"/>
    </row>
    <row r="2" spans="1:37" s="592" customFormat="1">
      <c r="A2" s="649"/>
      <c r="B2" s="649"/>
      <c r="C2" s="650" t="s">
        <v>1222</v>
      </c>
      <c r="D2" s="650"/>
      <c r="E2" s="650"/>
      <c r="F2" s="650"/>
      <c r="G2" s="650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51"/>
      <c r="AK2" s="649"/>
    </row>
    <row r="3" spans="1:37" s="592" customFormat="1" ht="13.5" customHeight="1">
      <c r="A3" s="1133" t="s">
        <v>1223</v>
      </c>
      <c r="B3" s="1133" t="s">
        <v>1224</v>
      </c>
      <c r="C3" s="1133" t="s">
        <v>95</v>
      </c>
      <c r="D3" s="1129" t="s">
        <v>1225</v>
      </c>
      <c r="E3" s="1130"/>
      <c r="F3" s="1130"/>
      <c r="G3" s="1130"/>
      <c r="H3" s="1130"/>
      <c r="I3" s="1130"/>
      <c r="J3" s="1130"/>
      <c r="K3" s="1130"/>
      <c r="L3" s="1130"/>
      <c r="M3" s="1130"/>
      <c r="N3" s="1130"/>
      <c r="O3" s="1130"/>
      <c r="P3" s="1130"/>
      <c r="Q3" s="1130"/>
      <c r="R3" s="1130"/>
      <c r="S3" s="1130"/>
      <c r="T3" s="1130"/>
      <c r="U3" s="1130"/>
      <c r="V3" s="1130"/>
      <c r="W3" s="1130"/>
      <c r="X3" s="1130"/>
      <c r="Y3" s="1130"/>
      <c r="Z3" s="1130"/>
      <c r="AA3" s="1130"/>
      <c r="AB3" s="1130"/>
      <c r="AC3" s="1130"/>
      <c r="AD3" s="1130"/>
      <c r="AE3" s="1130"/>
      <c r="AF3" s="1130"/>
      <c r="AG3" s="1141" t="s">
        <v>1010</v>
      </c>
      <c r="AH3" s="1133" t="s">
        <v>1226</v>
      </c>
      <c r="AI3" s="1124" t="s">
        <v>1219</v>
      </c>
      <c r="AJ3" s="1125"/>
      <c r="AK3" s="1126"/>
    </row>
    <row r="4" spans="1:37" s="592" customFormat="1">
      <c r="A4" s="1139"/>
      <c r="B4" s="1139"/>
      <c r="C4" s="1139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0"/>
      <c r="AG4" s="1142"/>
      <c r="AH4" s="1138"/>
      <c r="AI4" s="1127"/>
      <c r="AJ4" s="1127"/>
      <c r="AK4" s="1128"/>
    </row>
    <row r="5" spans="1:37" s="592" customFormat="1">
      <c r="A5" s="652" t="s">
        <v>1218</v>
      </c>
      <c r="B5" s="653"/>
      <c r="C5" s="654"/>
      <c r="D5" s="1129" t="s">
        <v>1227</v>
      </c>
      <c r="E5" s="1130"/>
      <c r="F5" s="1130"/>
      <c r="G5" s="1130"/>
      <c r="H5" s="1130"/>
      <c r="I5" s="1130"/>
      <c r="J5" s="1130"/>
      <c r="K5" s="1130"/>
      <c r="L5" s="1130"/>
      <c r="M5" s="1130"/>
      <c r="N5" s="1130"/>
      <c r="O5" s="1130"/>
      <c r="P5" s="1130"/>
      <c r="Q5" s="1130"/>
      <c r="R5" s="1130"/>
      <c r="S5" s="1130"/>
      <c r="T5" s="1130"/>
      <c r="U5" s="1130"/>
      <c r="V5" s="1130"/>
      <c r="W5" s="1130"/>
      <c r="X5" s="1130"/>
      <c r="Y5" s="1130"/>
      <c r="Z5" s="1130"/>
      <c r="AA5" s="1130"/>
      <c r="AB5" s="1130"/>
      <c r="AC5" s="1130"/>
      <c r="AD5" s="1130"/>
      <c r="AE5" s="1130"/>
      <c r="AF5" s="1133" t="s">
        <v>1228</v>
      </c>
      <c r="AG5" s="1142"/>
      <c r="AH5" s="1138"/>
      <c r="AI5" s="1133" t="s">
        <v>1229</v>
      </c>
      <c r="AJ5" s="1136" t="s">
        <v>1230</v>
      </c>
      <c r="AK5" s="1133" t="s">
        <v>1231</v>
      </c>
    </row>
    <row r="6" spans="1:37" s="592" customFormat="1" ht="14.25" thickBot="1">
      <c r="A6" s="655"/>
      <c r="B6" s="656"/>
      <c r="C6" s="657"/>
      <c r="D6" s="1131"/>
      <c r="E6" s="1132"/>
      <c r="F6" s="1132"/>
      <c r="G6" s="1132"/>
      <c r="H6" s="1132"/>
      <c r="I6" s="1132"/>
      <c r="J6" s="1132"/>
      <c r="K6" s="1132"/>
      <c r="L6" s="1132"/>
      <c r="M6" s="1132"/>
      <c r="N6" s="1132"/>
      <c r="O6" s="1132"/>
      <c r="P6" s="1132"/>
      <c r="Q6" s="1132"/>
      <c r="R6" s="1132"/>
      <c r="S6" s="1132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4"/>
      <c r="AG6" s="1143"/>
      <c r="AH6" s="1138"/>
      <c r="AI6" s="1135"/>
      <c r="AJ6" s="1137"/>
      <c r="AK6" s="1134"/>
    </row>
    <row r="7" spans="1:37" s="592" customFormat="1" ht="14.25" thickTop="1">
      <c r="A7" s="658"/>
      <c r="B7" s="659"/>
      <c r="C7" s="659"/>
      <c r="D7" s="660" t="s">
        <v>1446</v>
      </c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0"/>
      <c r="Z7" s="660"/>
      <c r="AA7" s="660"/>
      <c r="AB7" s="660"/>
      <c r="AC7" s="661"/>
      <c r="AD7" s="661"/>
      <c r="AE7" s="661"/>
      <c r="AF7" s="662">
        <f>SUM(D7:AE7)</f>
        <v>0</v>
      </c>
      <c r="AG7" s="659"/>
      <c r="AH7" s="659"/>
      <c r="AI7" s="663"/>
      <c r="AJ7" s="658"/>
      <c r="AK7" s="659"/>
    </row>
    <row r="8" spans="1:37" s="592" customFormat="1">
      <c r="A8" s="664" t="s">
        <v>1232</v>
      </c>
      <c r="B8" s="665"/>
      <c r="C8" s="665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6"/>
      <c r="W8" s="666"/>
      <c r="X8" s="666"/>
      <c r="Y8" s="666"/>
      <c r="Z8" s="666"/>
      <c r="AA8" s="666"/>
      <c r="AB8" s="666"/>
      <c r="AC8" s="666"/>
      <c r="AD8" s="666"/>
      <c r="AE8" s="666"/>
      <c r="AF8" s="662">
        <f>SUM(D8:AE8)</f>
        <v>0</v>
      </c>
      <c r="AG8" s="665"/>
      <c r="AH8" s="665"/>
      <c r="AI8" s="667"/>
      <c r="AJ8" s="664"/>
      <c r="AK8" s="665"/>
    </row>
    <row r="9" spans="1:37" s="592" customFormat="1">
      <c r="A9" s="664" t="s">
        <v>1447</v>
      </c>
      <c r="B9" s="665">
        <v>100</v>
      </c>
      <c r="C9" s="665" t="s">
        <v>1233</v>
      </c>
      <c r="D9" s="666">
        <v>32</v>
      </c>
      <c r="E9" s="666">
        <v>0.5</v>
      </c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2">
        <f t="shared" ref="AF9:AF46" si="0">SUM(D9:AE9)</f>
        <v>32.5</v>
      </c>
      <c r="AG9" s="665"/>
      <c r="AH9" s="665">
        <v>33</v>
      </c>
      <c r="AI9" s="667"/>
      <c r="AJ9" s="664"/>
      <c r="AK9" s="665"/>
    </row>
    <row r="10" spans="1:37" s="592" customFormat="1">
      <c r="A10" s="664"/>
      <c r="B10" s="665"/>
      <c r="C10" s="665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2" t="s">
        <v>1234</v>
      </c>
      <c r="AG10" s="665">
        <f>AF9</f>
        <v>32.5</v>
      </c>
      <c r="AH10" s="665"/>
      <c r="AI10" s="667"/>
      <c r="AJ10" s="664"/>
      <c r="AK10" s="665"/>
    </row>
    <row r="11" spans="1:37" s="592" customFormat="1">
      <c r="A11" s="664" t="s">
        <v>1235</v>
      </c>
      <c r="B11" s="665"/>
      <c r="C11" s="665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2">
        <f t="shared" si="0"/>
        <v>0</v>
      </c>
      <c r="AG11" s="665"/>
      <c r="AH11" s="665"/>
      <c r="AI11" s="667"/>
      <c r="AJ11" s="664"/>
      <c r="AK11" s="665"/>
    </row>
    <row r="12" spans="1:37" s="592" customFormat="1">
      <c r="A12" s="664" t="s">
        <v>1447</v>
      </c>
      <c r="B12" s="665">
        <v>100</v>
      </c>
      <c r="C12" s="665" t="s">
        <v>1236</v>
      </c>
      <c r="D12" s="666">
        <v>1</v>
      </c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2">
        <f t="shared" si="0"/>
        <v>1</v>
      </c>
      <c r="AG12" s="665"/>
      <c r="AH12" s="665">
        <v>1</v>
      </c>
      <c r="AI12" s="667"/>
      <c r="AJ12" s="664"/>
      <c r="AK12" s="665"/>
    </row>
    <row r="13" spans="1:37" s="592" customFormat="1">
      <c r="A13" s="664"/>
      <c r="B13" s="665"/>
      <c r="C13" s="665"/>
      <c r="D13" s="666"/>
      <c r="E13" s="666"/>
      <c r="F13" s="666"/>
      <c r="G13" s="666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2"/>
      <c r="AG13" s="665"/>
      <c r="AH13" s="665"/>
      <c r="AI13" s="667"/>
      <c r="AJ13" s="664"/>
      <c r="AK13" s="665"/>
    </row>
    <row r="14" spans="1:37" s="592" customFormat="1">
      <c r="A14" s="664"/>
      <c r="B14" s="665"/>
      <c r="C14" s="665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2"/>
      <c r="AG14" s="665"/>
      <c r="AH14" s="665"/>
      <c r="AI14" s="667"/>
      <c r="AJ14" s="664"/>
      <c r="AK14" s="665"/>
    </row>
    <row r="15" spans="1:37" s="592" customFormat="1">
      <c r="A15" s="664" t="s">
        <v>1220</v>
      </c>
      <c r="B15" s="665"/>
      <c r="C15" s="665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6"/>
      <c r="AE15" s="666"/>
      <c r="AF15" s="662">
        <f t="shared" ref="AF15:AF26" si="1">SUM(D15:AE15)</f>
        <v>0</v>
      </c>
      <c r="AG15" s="665"/>
      <c r="AH15" s="665"/>
      <c r="AI15" s="667"/>
      <c r="AJ15" s="664"/>
      <c r="AK15" s="665"/>
    </row>
    <row r="16" spans="1:37" s="592" customFormat="1">
      <c r="A16" s="664" t="s">
        <v>1237</v>
      </c>
      <c r="B16" s="665"/>
      <c r="C16" s="665">
        <v>300</v>
      </c>
      <c r="D16" s="666">
        <v>1</v>
      </c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666"/>
      <c r="AE16" s="666"/>
      <c r="AF16" s="662">
        <f t="shared" si="1"/>
        <v>1</v>
      </c>
      <c r="AG16" s="665"/>
      <c r="AH16" s="665"/>
      <c r="AI16" s="667"/>
      <c r="AJ16" s="664"/>
      <c r="AK16" s="665"/>
    </row>
    <row r="17" spans="1:37" s="592" customFormat="1">
      <c r="A17" s="664" t="s">
        <v>1238</v>
      </c>
      <c r="B17" s="665"/>
      <c r="C17" s="665">
        <v>420</v>
      </c>
      <c r="D17" s="666">
        <v>1</v>
      </c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6"/>
      <c r="AE17" s="666"/>
      <c r="AF17" s="662">
        <f t="shared" si="1"/>
        <v>1</v>
      </c>
      <c r="AG17" s="665"/>
      <c r="AH17" s="665"/>
      <c r="AI17" s="667"/>
      <c r="AJ17" s="664"/>
      <c r="AK17" s="665"/>
    </row>
    <row r="18" spans="1:37" s="592" customFormat="1">
      <c r="A18" s="664" t="s">
        <v>1238</v>
      </c>
      <c r="B18" s="665"/>
      <c r="C18" s="665">
        <v>430</v>
      </c>
      <c r="D18" s="666">
        <v>1</v>
      </c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6"/>
      <c r="AE18" s="666"/>
      <c r="AF18" s="662">
        <f t="shared" si="1"/>
        <v>1</v>
      </c>
      <c r="AG18" s="665"/>
      <c r="AH18" s="668"/>
      <c r="AI18" s="669"/>
      <c r="AJ18" s="670"/>
      <c r="AK18" s="668"/>
    </row>
    <row r="19" spans="1:37" s="592" customFormat="1">
      <c r="A19" s="664" t="s">
        <v>1237</v>
      </c>
      <c r="B19" s="665"/>
      <c r="C19" s="665">
        <v>320</v>
      </c>
      <c r="D19" s="666">
        <v>1</v>
      </c>
      <c r="E19" s="666"/>
      <c r="F19" s="666"/>
      <c r="G19" s="666"/>
      <c r="H19" s="666"/>
      <c r="I19" s="666"/>
      <c r="J19" s="666"/>
      <c r="K19" s="666"/>
      <c r="L19" s="666"/>
      <c r="M19" s="666"/>
      <c r="N19" s="666"/>
      <c r="O19" s="666"/>
      <c r="P19" s="666"/>
      <c r="Q19" s="666"/>
      <c r="R19" s="666"/>
      <c r="S19" s="666"/>
      <c r="T19" s="666"/>
      <c r="U19" s="666"/>
      <c r="V19" s="666"/>
      <c r="W19" s="666"/>
      <c r="X19" s="666"/>
      <c r="Y19" s="666"/>
      <c r="Z19" s="666"/>
      <c r="AA19" s="666"/>
      <c r="AB19" s="666"/>
      <c r="AC19" s="666"/>
      <c r="AD19" s="666"/>
      <c r="AE19" s="666"/>
      <c r="AF19" s="662">
        <f t="shared" si="1"/>
        <v>1</v>
      </c>
      <c r="AG19" s="665"/>
      <c r="AH19" s="665"/>
      <c r="AI19" s="667"/>
      <c r="AJ19" s="664"/>
      <c r="AK19" s="665"/>
    </row>
    <row r="20" spans="1:37" s="592" customFormat="1">
      <c r="A20" s="664" t="s">
        <v>1238</v>
      </c>
      <c r="B20" s="665"/>
      <c r="C20" s="665">
        <v>310</v>
      </c>
      <c r="D20" s="666">
        <v>1</v>
      </c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666"/>
      <c r="S20" s="666"/>
      <c r="T20" s="666"/>
      <c r="U20" s="666"/>
      <c r="V20" s="666"/>
      <c r="W20" s="666"/>
      <c r="X20" s="666"/>
      <c r="Y20" s="666"/>
      <c r="Z20" s="666"/>
      <c r="AA20" s="666"/>
      <c r="AB20" s="666"/>
      <c r="AC20" s="666"/>
      <c r="AD20" s="666"/>
      <c r="AE20" s="666"/>
      <c r="AF20" s="662">
        <f t="shared" si="1"/>
        <v>1</v>
      </c>
      <c r="AG20" s="665"/>
      <c r="AH20" s="665"/>
      <c r="AI20" s="667"/>
      <c r="AJ20" s="664"/>
      <c r="AK20" s="665"/>
    </row>
    <row r="21" spans="1:37" s="592" customFormat="1">
      <c r="A21" s="664"/>
      <c r="B21" s="671"/>
      <c r="C21" s="665"/>
      <c r="D21" s="666"/>
      <c r="E21" s="672"/>
      <c r="F21" s="672"/>
      <c r="G21" s="666"/>
      <c r="H21" s="666"/>
      <c r="I21" s="666"/>
      <c r="J21" s="666"/>
      <c r="K21" s="666"/>
      <c r="L21" s="666"/>
      <c r="M21" s="666"/>
      <c r="N21" s="666"/>
      <c r="O21" s="666"/>
      <c r="P21" s="666"/>
      <c r="Q21" s="666"/>
      <c r="R21" s="666"/>
      <c r="S21" s="666"/>
      <c r="T21" s="666"/>
      <c r="U21" s="666"/>
      <c r="V21" s="666"/>
      <c r="W21" s="666"/>
      <c r="X21" s="666"/>
      <c r="Y21" s="666"/>
      <c r="Z21" s="666"/>
      <c r="AA21" s="666"/>
      <c r="AB21" s="666"/>
      <c r="AC21" s="666"/>
      <c r="AD21" s="666"/>
      <c r="AE21" s="666"/>
      <c r="AF21" s="662">
        <f t="shared" si="1"/>
        <v>0</v>
      </c>
      <c r="AG21" s="665"/>
      <c r="AH21" s="665"/>
      <c r="AI21" s="667"/>
      <c r="AJ21" s="664"/>
      <c r="AK21" s="665"/>
    </row>
    <row r="22" spans="1:37" s="592" customFormat="1">
      <c r="A22" s="664"/>
      <c r="B22" s="665"/>
      <c r="C22" s="665"/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66"/>
      <c r="O22" s="666"/>
      <c r="P22" s="666"/>
      <c r="Q22" s="666"/>
      <c r="R22" s="666"/>
      <c r="S22" s="666"/>
      <c r="T22" s="666"/>
      <c r="U22" s="666"/>
      <c r="V22" s="666"/>
      <c r="W22" s="666"/>
      <c r="X22" s="666"/>
      <c r="Y22" s="666"/>
      <c r="Z22" s="666"/>
      <c r="AA22" s="666"/>
      <c r="AB22" s="666"/>
      <c r="AC22" s="666"/>
      <c r="AD22" s="666"/>
      <c r="AE22" s="666"/>
      <c r="AF22" s="662">
        <f t="shared" si="1"/>
        <v>0</v>
      </c>
      <c r="AG22" s="665"/>
      <c r="AH22" s="665"/>
      <c r="AI22" s="667"/>
      <c r="AJ22" s="664"/>
      <c r="AK22" s="665"/>
    </row>
    <row r="23" spans="1:37" s="592" customFormat="1">
      <c r="A23" s="664"/>
      <c r="B23" s="665"/>
      <c r="C23" s="665"/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666"/>
      <c r="S23" s="666"/>
      <c r="T23" s="666"/>
      <c r="U23" s="666"/>
      <c r="V23" s="666"/>
      <c r="W23" s="666"/>
      <c r="X23" s="666"/>
      <c r="Y23" s="666"/>
      <c r="Z23" s="666"/>
      <c r="AA23" s="666"/>
      <c r="AB23" s="666"/>
      <c r="AC23" s="666"/>
      <c r="AD23" s="666"/>
      <c r="AE23" s="666"/>
      <c r="AF23" s="662">
        <f t="shared" si="1"/>
        <v>0</v>
      </c>
      <c r="AG23" s="665"/>
      <c r="AH23" s="665"/>
      <c r="AI23" s="667"/>
      <c r="AJ23" s="664"/>
      <c r="AK23" s="665"/>
    </row>
    <row r="24" spans="1:37" s="592" customFormat="1">
      <c r="A24" s="664"/>
      <c r="B24" s="665"/>
      <c r="C24" s="665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666"/>
      <c r="AF24" s="662">
        <f t="shared" si="1"/>
        <v>0</v>
      </c>
      <c r="AG24" s="665"/>
      <c r="AH24" s="665"/>
      <c r="AI24" s="667"/>
      <c r="AJ24" s="664"/>
      <c r="AK24" s="665"/>
    </row>
    <row r="25" spans="1:37" s="592" customFormat="1">
      <c r="A25" s="664"/>
      <c r="B25" s="665"/>
      <c r="C25" s="665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666"/>
      <c r="T25" s="666"/>
      <c r="U25" s="666"/>
      <c r="V25" s="666"/>
      <c r="W25" s="666"/>
      <c r="X25" s="666"/>
      <c r="Y25" s="666"/>
      <c r="Z25" s="666"/>
      <c r="AA25" s="666"/>
      <c r="AB25" s="666"/>
      <c r="AC25" s="666"/>
      <c r="AD25" s="666"/>
      <c r="AE25" s="666"/>
      <c r="AF25" s="662">
        <f t="shared" si="1"/>
        <v>0</v>
      </c>
      <c r="AG25" s="665"/>
      <c r="AH25" s="665"/>
      <c r="AI25" s="667"/>
      <c r="AJ25" s="664"/>
      <c r="AK25" s="665"/>
    </row>
    <row r="26" spans="1:37" s="592" customFormat="1">
      <c r="A26" s="664"/>
      <c r="B26" s="665"/>
      <c r="C26" s="665"/>
      <c r="D26" s="666"/>
      <c r="E26" s="666"/>
      <c r="F26" s="666"/>
      <c r="G26" s="666"/>
      <c r="H26" s="666"/>
      <c r="I26" s="666"/>
      <c r="J26" s="666"/>
      <c r="K26" s="666"/>
      <c r="L26" s="666"/>
      <c r="M26" s="666"/>
      <c r="N26" s="666"/>
      <c r="O26" s="666"/>
      <c r="P26" s="666"/>
      <c r="Q26" s="666"/>
      <c r="R26" s="666"/>
      <c r="S26" s="666"/>
      <c r="T26" s="666"/>
      <c r="U26" s="666"/>
      <c r="V26" s="666"/>
      <c r="W26" s="666"/>
      <c r="X26" s="666"/>
      <c r="Y26" s="666"/>
      <c r="Z26" s="666"/>
      <c r="AA26" s="666"/>
      <c r="AB26" s="666"/>
      <c r="AC26" s="666"/>
      <c r="AD26" s="666"/>
      <c r="AE26" s="666"/>
      <c r="AF26" s="662">
        <f t="shared" si="1"/>
        <v>0</v>
      </c>
      <c r="AG26" s="665"/>
      <c r="AH26" s="665"/>
      <c r="AI26" s="667"/>
      <c r="AJ26" s="664"/>
      <c r="AK26" s="665"/>
    </row>
    <row r="27" spans="1:37" s="592" customFormat="1">
      <c r="A27" s="664"/>
      <c r="B27" s="665"/>
      <c r="C27" s="665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662"/>
      <c r="AG27" s="665"/>
      <c r="AH27" s="665"/>
      <c r="AI27" s="667"/>
      <c r="AJ27" s="664"/>
      <c r="AK27" s="665"/>
    </row>
    <row r="28" spans="1:37" s="592" customFormat="1">
      <c r="A28" s="664"/>
      <c r="B28" s="665"/>
      <c r="C28" s="665"/>
      <c r="D28" s="666"/>
      <c r="E28" s="666"/>
      <c r="F28" s="666"/>
      <c r="G28" s="666"/>
      <c r="H28" s="666"/>
      <c r="I28" s="666"/>
      <c r="J28" s="666"/>
      <c r="K28" s="666"/>
      <c r="L28" s="666"/>
      <c r="M28" s="666"/>
      <c r="N28" s="666"/>
      <c r="O28" s="666"/>
      <c r="P28" s="666"/>
      <c r="Q28" s="666"/>
      <c r="R28" s="666"/>
      <c r="S28" s="666"/>
      <c r="T28" s="666"/>
      <c r="U28" s="666"/>
      <c r="V28" s="666"/>
      <c r="W28" s="666"/>
      <c r="X28" s="666"/>
      <c r="Y28" s="666"/>
      <c r="Z28" s="666"/>
      <c r="AA28" s="666"/>
      <c r="AB28" s="666"/>
      <c r="AC28" s="666"/>
      <c r="AD28" s="666"/>
      <c r="AE28" s="666"/>
      <c r="AF28" s="662"/>
      <c r="AG28" s="665"/>
      <c r="AH28" s="665"/>
      <c r="AI28" s="667"/>
      <c r="AJ28" s="664"/>
      <c r="AK28" s="665"/>
    </row>
    <row r="29" spans="1:37" s="592" customFormat="1">
      <c r="A29" s="664"/>
      <c r="B29" s="665"/>
      <c r="C29" s="665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6"/>
      <c r="AE29" s="666"/>
      <c r="AF29" s="662">
        <f t="shared" si="0"/>
        <v>0</v>
      </c>
      <c r="AG29" s="665"/>
      <c r="AH29" s="665"/>
      <c r="AI29" s="667"/>
      <c r="AJ29" s="664"/>
      <c r="AK29" s="665"/>
    </row>
    <row r="30" spans="1:37" s="592" customFormat="1">
      <c r="A30" s="664"/>
      <c r="B30" s="665"/>
      <c r="C30" s="665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666"/>
      <c r="AF30" s="662">
        <f t="shared" si="0"/>
        <v>0</v>
      </c>
      <c r="AG30" s="665"/>
      <c r="AH30" s="665"/>
      <c r="AI30" s="667"/>
      <c r="AJ30" s="664"/>
      <c r="AK30" s="665"/>
    </row>
    <row r="31" spans="1:37" s="592" customFormat="1">
      <c r="A31" s="664"/>
      <c r="B31" s="665"/>
      <c r="C31" s="665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66"/>
      <c r="AF31" s="662">
        <f t="shared" si="0"/>
        <v>0</v>
      </c>
      <c r="AG31" s="665"/>
      <c r="AH31" s="665"/>
      <c r="AI31" s="667"/>
      <c r="AJ31" s="664"/>
      <c r="AK31" s="665"/>
    </row>
    <row r="32" spans="1:37" s="592" customFormat="1">
      <c r="A32" s="664"/>
      <c r="B32" s="665"/>
      <c r="C32" s="665"/>
      <c r="D32" s="666"/>
      <c r="E32" s="666"/>
      <c r="F32" s="666"/>
      <c r="G32" s="666"/>
      <c r="H32" s="666"/>
      <c r="I32" s="666"/>
      <c r="J32" s="666"/>
      <c r="K32" s="666"/>
      <c r="L32" s="666"/>
      <c r="M32" s="666"/>
      <c r="N32" s="666"/>
      <c r="O32" s="666"/>
      <c r="P32" s="666"/>
      <c r="Q32" s="666"/>
      <c r="R32" s="666"/>
      <c r="S32" s="666"/>
      <c r="T32" s="666"/>
      <c r="U32" s="666"/>
      <c r="V32" s="666"/>
      <c r="W32" s="666"/>
      <c r="X32" s="666"/>
      <c r="Y32" s="666"/>
      <c r="Z32" s="666"/>
      <c r="AA32" s="666"/>
      <c r="AB32" s="666"/>
      <c r="AC32" s="666"/>
      <c r="AD32" s="666"/>
      <c r="AE32" s="666"/>
      <c r="AF32" s="662">
        <f t="shared" si="0"/>
        <v>0</v>
      </c>
      <c r="AG32" s="665"/>
      <c r="AH32" s="665"/>
      <c r="AI32" s="667"/>
      <c r="AJ32" s="664"/>
      <c r="AK32" s="665"/>
    </row>
    <row r="33" spans="1:37" s="592" customFormat="1">
      <c r="A33" s="664"/>
      <c r="B33" s="665"/>
      <c r="C33" s="665"/>
      <c r="D33" s="666"/>
      <c r="E33" s="666"/>
      <c r="F33" s="666"/>
      <c r="G33" s="666"/>
      <c r="H33" s="666"/>
      <c r="I33" s="666"/>
      <c r="J33" s="666"/>
      <c r="K33" s="666"/>
      <c r="L33" s="666"/>
      <c r="M33" s="666"/>
      <c r="N33" s="666"/>
      <c r="O33" s="666"/>
      <c r="P33" s="666"/>
      <c r="Q33" s="666"/>
      <c r="R33" s="666"/>
      <c r="S33" s="666"/>
      <c r="T33" s="666"/>
      <c r="U33" s="666"/>
      <c r="V33" s="666"/>
      <c r="W33" s="666"/>
      <c r="X33" s="666"/>
      <c r="Y33" s="666"/>
      <c r="Z33" s="666"/>
      <c r="AA33" s="666"/>
      <c r="AB33" s="666"/>
      <c r="AC33" s="666"/>
      <c r="AD33" s="666"/>
      <c r="AE33" s="666"/>
      <c r="AF33" s="662"/>
      <c r="AG33" s="665"/>
      <c r="AH33" s="665"/>
      <c r="AI33" s="667"/>
      <c r="AJ33" s="664"/>
      <c r="AK33" s="665"/>
    </row>
    <row r="34" spans="1:37" s="592" customFormat="1">
      <c r="A34" s="664"/>
      <c r="B34" s="665"/>
      <c r="C34" s="665"/>
      <c r="D34" s="666"/>
      <c r="E34" s="666"/>
      <c r="F34" s="666"/>
      <c r="G34" s="666"/>
      <c r="H34" s="666"/>
      <c r="I34" s="666"/>
      <c r="J34" s="666"/>
      <c r="K34" s="666"/>
      <c r="L34" s="666"/>
      <c r="M34" s="666"/>
      <c r="N34" s="666"/>
      <c r="O34" s="666"/>
      <c r="P34" s="666"/>
      <c r="Q34" s="666"/>
      <c r="R34" s="666"/>
      <c r="S34" s="666"/>
      <c r="T34" s="666"/>
      <c r="U34" s="666"/>
      <c r="V34" s="666"/>
      <c r="W34" s="666"/>
      <c r="X34" s="666"/>
      <c r="Y34" s="666"/>
      <c r="Z34" s="666"/>
      <c r="AA34" s="666"/>
      <c r="AB34" s="666"/>
      <c r="AC34" s="666"/>
      <c r="AD34" s="666"/>
      <c r="AE34" s="666"/>
      <c r="AF34" s="662"/>
      <c r="AG34" s="665"/>
      <c r="AH34" s="665"/>
      <c r="AI34" s="667"/>
      <c r="AJ34" s="664"/>
      <c r="AK34" s="665"/>
    </row>
    <row r="35" spans="1:37" s="592" customFormat="1">
      <c r="A35" s="664"/>
      <c r="B35" s="665"/>
      <c r="C35" s="665"/>
      <c r="D35" s="666"/>
      <c r="E35" s="666"/>
      <c r="F35" s="666"/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6"/>
      <c r="R35" s="666"/>
      <c r="S35" s="666"/>
      <c r="T35" s="666"/>
      <c r="U35" s="666"/>
      <c r="V35" s="666"/>
      <c r="W35" s="666"/>
      <c r="X35" s="666"/>
      <c r="Y35" s="666"/>
      <c r="Z35" s="666"/>
      <c r="AA35" s="666"/>
      <c r="AB35" s="666"/>
      <c r="AC35" s="666"/>
      <c r="AD35" s="666"/>
      <c r="AE35" s="666"/>
      <c r="AF35" s="662">
        <f t="shared" si="0"/>
        <v>0</v>
      </c>
      <c r="AG35" s="665"/>
      <c r="AH35" s="665"/>
      <c r="AI35" s="667"/>
      <c r="AJ35" s="664"/>
      <c r="AK35" s="665"/>
    </row>
    <row r="36" spans="1:37" s="592" customFormat="1">
      <c r="A36" s="664"/>
      <c r="B36" s="665"/>
      <c r="C36" s="665"/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  <c r="U36" s="666"/>
      <c r="V36" s="666"/>
      <c r="W36" s="666"/>
      <c r="X36" s="666"/>
      <c r="Y36" s="666"/>
      <c r="Z36" s="666"/>
      <c r="AA36" s="666"/>
      <c r="AB36" s="666"/>
      <c r="AC36" s="666"/>
      <c r="AD36" s="666"/>
      <c r="AE36" s="666"/>
      <c r="AF36" s="662">
        <f t="shared" si="0"/>
        <v>0</v>
      </c>
      <c r="AG36" s="665"/>
      <c r="AH36" s="665"/>
      <c r="AI36" s="667"/>
      <c r="AJ36" s="664"/>
      <c r="AK36" s="665"/>
    </row>
    <row r="37" spans="1:37" s="592" customFormat="1">
      <c r="A37" s="664"/>
      <c r="B37" s="665"/>
      <c r="C37" s="665"/>
      <c r="D37" s="666"/>
      <c r="E37" s="666"/>
      <c r="F37" s="666"/>
      <c r="G37" s="666"/>
      <c r="H37" s="666"/>
      <c r="I37" s="666"/>
      <c r="J37" s="666"/>
      <c r="K37" s="666"/>
      <c r="L37" s="666"/>
      <c r="M37" s="666"/>
      <c r="N37" s="666"/>
      <c r="O37" s="666"/>
      <c r="P37" s="666"/>
      <c r="Q37" s="666"/>
      <c r="R37" s="666"/>
      <c r="S37" s="666"/>
      <c r="T37" s="666"/>
      <c r="U37" s="666"/>
      <c r="V37" s="666"/>
      <c r="W37" s="666"/>
      <c r="X37" s="666"/>
      <c r="Y37" s="666"/>
      <c r="Z37" s="666"/>
      <c r="AA37" s="666"/>
      <c r="AB37" s="666"/>
      <c r="AC37" s="666"/>
      <c r="AD37" s="666"/>
      <c r="AE37" s="666"/>
      <c r="AF37" s="662">
        <f t="shared" si="0"/>
        <v>0</v>
      </c>
      <c r="AG37" s="665"/>
      <c r="AH37" s="665"/>
      <c r="AI37" s="667"/>
      <c r="AJ37" s="664"/>
      <c r="AK37" s="665"/>
    </row>
    <row r="38" spans="1:37" s="592" customFormat="1">
      <c r="A38" s="664"/>
      <c r="B38" s="665"/>
      <c r="C38" s="665"/>
      <c r="D38" s="666"/>
      <c r="E38" s="666"/>
      <c r="F38" s="666"/>
      <c r="G38" s="666"/>
      <c r="H38" s="666"/>
      <c r="I38" s="666"/>
      <c r="J38" s="666"/>
      <c r="K38" s="666"/>
      <c r="L38" s="666"/>
      <c r="M38" s="666"/>
      <c r="N38" s="666"/>
      <c r="O38" s="666"/>
      <c r="P38" s="666"/>
      <c r="Q38" s="666"/>
      <c r="R38" s="666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6"/>
      <c r="AD38" s="666"/>
      <c r="AE38" s="666"/>
      <c r="AF38" s="662">
        <f t="shared" si="0"/>
        <v>0</v>
      </c>
      <c r="AG38" s="665"/>
      <c r="AH38" s="665"/>
      <c r="AI38" s="667"/>
      <c r="AJ38" s="664"/>
      <c r="AK38" s="665"/>
    </row>
    <row r="39" spans="1:37" s="592" customFormat="1">
      <c r="A39" s="664"/>
      <c r="B39" s="665"/>
      <c r="C39" s="665"/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666"/>
      <c r="T39" s="666"/>
      <c r="U39" s="666"/>
      <c r="V39" s="666"/>
      <c r="W39" s="666"/>
      <c r="X39" s="666"/>
      <c r="Y39" s="666"/>
      <c r="Z39" s="666"/>
      <c r="AA39" s="666"/>
      <c r="AB39" s="666"/>
      <c r="AC39" s="666"/>
      <c r="AD39" s="666"/>
      <c r="AE39" s="666"/>
      <c r="AF39" s="662">
        <f t="shared" si="0"/>
        <v>0</v>
      </c>
      <c r="AG39" s="665"/>
      <c r="AH39" s="665"/>
      <c r="AI39" s="667"/>
      <c r="AJ39" s="664"/>
      <c r="AK39" s="665"/>
    </row>
    <row r="40" spans="1:37" s="592" customFormat="1">
      <c r="A40" s="664"/>
      <c r="B40" s="665"/>
      <c r="C40" s="665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2">
        <f t="shared" si="0"/>
        <v>0</v>
      </c>
      <c r="AG40" s="665"/>
      <c r="AH40" s="665"/>
      <c r="AI40" s="667"/>
      <c r="AJ40" s="664"/>
      <c r="AK40" s="665"/>
    </row>
    <row r="41" spans="1:37" s="592" customFormat="1">
      <c r="A41" s="664"/>
      <c r="B41" s="665"/>
      <c r="C41" s="665"/>
      <c r="D41" s="666"/>
      <c r="E41" s="666"/>
      <c r="F41" s="666"/>
      <c r="G41" s="666"/>
      <c r="H41" s="666"/>
      <c r="I41" s="666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T41" s="666"/>
      <c r="U41" s="666"/>
      <c r="V41" s="666"/>
      <c r="W41" s="666"/>
      <c r="X41" s="666"/>
      <c r="Y41" s="666"/>
      <c r="Z41" s="666"/>
      <c r="AA41" s="666"/>
      <c r="AB41" s="666"/>
      <c r="AC41" s="666"/>
      <c r="AD41" s="666"/>
      <c r="AE41" s="666"/>
      <c r="AF41" s="662">
        <f t="shared" si="0"/>
        <v>0</v>
      </c>
      <c r="AG41" s="665"/>
      <c r="AH41" s="665"/>
      <c r="AI41" s="667"/>
      <c r="AJ41" s="664"/>
      <c r="AK41" s="665"/>
    </row>
    <row r="42" spans="1:37" s="592" customFormat="1">
      <c r="A42" s="664"/>
      <c r="B42" s="665"/>
      <c r="C42" s="665"/>
      <c r="D42" s="666"/>
      <c r="E42" s="666"/>
      <c r="F42" s="666"/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66"/>
      <c r="T42" s="666"/>
      <c r="U42" s="666"/>
      <c r="V42" s="666"/>
      <c r="W42" s="666"/>
      <c r="X42" s="666"/>
      <c r="Y42" s="666"/>
      <c r="Z42" s="666"/>
      <c r="AA42" s="666"/>
      <c r="AB42" s="666"/>
      <c r="AC42" s="666"/>
      <c r="AD42" s="666"/>
      <c r="AE42" s="666"/>
      <c r="AF42" s="662">
        <f t="shared" si="0"/>
        <v>0</v>
      </c>
      <c r="AG42" s="665"/>
      <c r="AH42" s="665"/>
      <c r="AI42" s="667"/>
      <c r="AJ42" s="664"/>
      <c r="AK42" s="665"/>
    </row>
    <row r="43" spans="1:37" s="592" customFormat="1">
      <c r="A43" s="664"/>
      <c r="B43" s="665"/>
      <c r="C43" s="665"/>
      <c r="D43" s="666"/>
      <c r="E43" s="666"/>
      <c r="F43" s="666"/>
      <c r="G43" s="666"/>
      <c r="H43" s="666"/>
      <c r="I43" s="666"/>
      <c r="J43" s="666"/>
      <c r="K43" s="666"/>
      <c r="L43" s="666"/>
      <c r="M43" s="666"/>
      <c r="N43" s="666"/>
      <c r="O43" s="666"/>
      <c r="P43" s="666"/>
      <c r="Q43" s="666"/>
      <c r="R43" s="666"/>
      <c r="S43" s="666"/>
      <c r="T43" s="666"/>
      <c r="U43" s="666"/>
      <c r="V43" s="666"/>
      <c r="W43" s="666"/>
      <c r="X43" s="666"/>
      <c r="Y43" s="666"/>
      <c r="Z43" s="666"/>
      <c r="AA43" s="666"/>
      <c r="AB43" s="666"/>
      <c r="AC43" s="666"/>
      <c r="AD43" s="666"/>
      <c r="AE43" s="666"/>
      <c r="AF43" s="662">
        <f t="shared" si="0"/>
        <v>0</v>
      </c>
      <c r="AG43" s="665"/>
      <c r="AH43" s="665"/>
      <c r="AI43" s="667"/>
      <c r="AJ43" s="664"/>
      <c r="AK43" s="665"/>
    </row>
    <row r="44" spans="1:37" s="592" customFormat="1">
      <c r="A44" s="664"/>
      <c r="B44" s="665"/>
      <c r="C44" s="665"/>
      <c r="D44" s="666"/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  <c r="U44" s="666"/>
      <c r="V44" s="666"/>
      <c r="W44" s="666"/>
      <c r="X44" s="666"/>
      <c r="Y44" s="666"/>
      <c r="Z44" s="666"/>
      <c r="AA44" s="666"/>
      <c r="AB44" s="666"/>
      <c r="AC44" s="666"/>
      <c r="AD44" s="666"/>
      <c r="AE44" s="666"/>
      <c r="AF44" s="662">
        <f t="shared" si="0"/>
        <v>0</v>
      </c>
      <c r="AG44" s="665"/>
      <c r="AH44" s="665"/>
      <c r="AI44" s="667"/>
      <c r="AJ44" s="664"/>
      <c r="AK44" s="665"/>
    </row>
    <row r="45" spans="1:37" s="592" customFormat="1">
      <c r="A45" s="664"/>
      <c r="B45" s="665"/>
      <c r="C45" s="665"/>
      <c r="D45" s="666"/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6"/>
      <c r="S45" s="666"/>
      <c r="T45" s="666"/>
      <c r="U45" s="666"/>
      <c r="V45" s="666"/>
      <c r="W45" s="666"/>
      <c r="X45" s="666"/>
      <c r="Y45" s="666"/>
      <c r="Z45" s="666"/>
      <c r="AA45" s="666"/>
      <c r="AB45" s="666"/>
      <c r="AC45" s="666"/>
      <c r="AD45" s="666"/>
      <c r="AE45" s="666"/>
      <c r="AF45" s="662">
        <f t="shared" si="0"/>
        <v>0</v>
      </c>
      <c r="AG45" s="665"/>
      <c r="AH45" s="665"/>
      <c r="AI45" s="667"/>
      <c r="AJ45" s="664"/>
      <c r="AK45" s="665"/>
    </row>
    <row r="46" spans="1:37" s="592" customFormat="1">
      <c r="A46" s="673"/>
      <c r="B46" s="674"/>
      <c r="C46" s="674"/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75"/>
      <c r="S46" s="675"/>
      <c r="T46" s="675"/>
      <c r="U46" s="675"/>
      <c r="V46" s="675"/>
      <c r="W46" s="675"/>
      <c r="X46" s="675"/>
      <c r="Y46" s="675"/>
      <c r="Z46" s="675"/>
      <c r="AA46" s="675"/>
      <c r="AB46" s="675"/>
      <c r="AC46" s="666"/>
      <c r="AD46" s="666"/>
      <c r="AE46" s="666"/>
      <c r="AF46" s="662">
        <f t="shared" si="0"/>
        <v>0</v>
      </c>
      <c r="AG46" s="674"/>
      <c r="AH46" s="674"/>
      <c r="AI46" s="676"/>
      <c r="AJ46" s="673"/>
      <c r="AK46" s="674"/>
    </row>
    <row r="47" spans="1:37" s="592" customFormat="1">
      <c r="A47" s="650"/>
      <c r="B47" s="650"/>
      <c r="C47" s="650"/>
      <c r="D47" s="1115" t="s">
        <v>1239</v>
      </c>
      <c r="E47" s="1116"/>
      <c r="F47" s="1119" t="s">
        <v>1240</v>
      </c>
      <c r="G47" s="1120"/>
      <c r="H47" s="1120"/>
      <c r="I47" s="1120"/>
      <c r="J47" s="1120"/>
      <c r="K47" s="1120"/>
      <c r="L47" s="1116"/>
      <c r="M47" s="677"/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77"/>
      <c r="Y47" s="677"/>
      <c r="Z47" s="677"/>
      <c r="AA47" s="677"/>
      <c r="AB47" s="677"/>
      <c r="AC47" s="677"/>
      <c r="AD47" s="677"/>
      <c r="AE47" s="677"/>
      <c r="AF47" s="677"/>
      <c r="AG47" s="677"/>
      <c r="AH47" s="677"/>
      <c r="AI47" s="677"/>
      <c r="AJ47" s="677"/>
      <c r="AK47" s="677"/>
    </row>
    <row r="48" spans="1:37" s="592" customFormat="1">
      <c r="A48" s="1122" t="s">
        <v>1448</v>
      </c>
      <c r="B48" s="1123">
        <v>1</v>
      </c>
      <c r="C48" s="649"/>
      <c r="D48" s="1117"/>
      <c r="E48" s="1118"/>
      <c r="F48" s="1117"/>
      <c r="G48" s="1121"/>
      <c r="H48" s="1121"/>
      <c r="I48" s="1121"/>
      <c r="J48" s="1121"/>
      <c r="K48" s="1121"/>
      <c r="L48" s="1118"/>
      <c r="M48" s="649"/>
      <c r="N48" s="649"/>
      <c r="O48" s="593" t="s">
        <v>1539</v>
      </c>
      <c r="P48" s="649"/>
      <c r="Q48" s="649"/>
      <c r="R48" s="649"/>
      <c r="S48" s="649"/>
      <c r="T48" s="649"/>
      <c r="U48" s="649"/>
      <c r="V48" s="649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649"/>
      <c r="AK48" s="649"/>
    </row>
    <row r="49" spans="1:37" s="592" customFormat="1">
      <c r="A49" s="1122"/>
      <c r="B49" s="1123"/>
      <c r="C49" s="649"/>
      <c r="D49" s="1115" t="s">
        <v>1241</v>
      </c>
      <c r="E49" s="1116"/>
      <c r="F49" s="1119"/>
      <c r="G49" s="1120"/>
      <c r="H49" s="1120"/>
      <c r="I49" s="1120"/>
      <c r="J49" s="1120"/>
      <c r="K49" s="1120"/>
      <c r="L49" s="1116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49"/>
      <c r="AK49" s="649"/>
    </row>
    <row r="50" spans="1:37" s="592" customFormat="1">
      <c r="A50" s="649"/>
      <c r="B50" s="649"/>
      <c r="C50" s="649"/>
      <c r="D50" s="1117"/>
      <c r="E50" s="1118"/>
      <c r="F50" s="1117"/>
      <c r="G50" s="1121"/>
      <c r="H50" s="1121"/>
      <c r="I50" s="1121"/>
      <c r="J50" s="1121"/>
      <c r="K50" s="1121"/>
      <c r="L50" s="1118"/>
      <c r="M50" s="649"/>
      <c r="N50" s="649"/>
      <c r="O50" s="649"/>
      <c r="P50" s="649"/>
      <c r="Q50" s="649"/>
      <c r="R50" s="649"/>
      <c r="S50" s="649"/>
      <c r="T50" s="649"/>
      <c r="U50" s="649"/>
      <c r="V50" s="649"/>
      <c r="W50" s="649"/>
      <c r="X50" s="649"/>
      <c r="Y50" s="649"/>
      <c r="Z50" s="649"/>
      <c r="AA50" s="649"/>
      <c r="AB50" s="649"/>
      <c r="AC50" s="649"/>
      <c r="AD50" s="649"/>
      <c r="AE50" s="649"/>
      <c r="AF50" s="649"/>
      <c r="AG50" s="649"/>
      <c r="AH50" s="649"/>
      <c r="AI50" s="649"/>
      <c r="AJ50" s="649"/>
      <c r="AK50" s="649"/>
    </row>
    <row r="51" spans="1:37" s="592" customFormat="1">
      <c r="A51" s="646"/>
      <c r="B51" s="647" t="s">
        <v>1221</v>
      </c>
      <c r="C51" s="646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646"/>
      <c r="O51" s="646"/>
      <c r="P51" s="646"/>
      <c r="Q51" s="646"/>
      <c r="R51" s="646"/>
      <c r="S51" s="646"/>
      <c r="T51" s="646"/>
      <c r="U51" s="646"/>
      <c r="V51" s="646"/>
      <c r="W51" s="646"/>
      <c r="X51" s="646"/>
      <c r="Y51" s="646"/>
      <c r="Z51" s="646"/>
      <c r="AA51" s="646"/>
      <c r="AB51" s="646"/>
      <c r="AC51" s="646"/>
      <c r="AD51" s="646"/>
      <c r="AE51" s="646"/>
      <c r="AF51" s="646"/>
      <c r="AG51" s="646"/>
      <c r="AH51" s="646"/>
      <c r="AI51" s="648"/>
      <c r="AJ51" s="646"/>
      <c r="AK51" s="646"/>
    </row>
    <row r="52" spans="1:37" s="592" customFormat="1">
      <c r="A52" s="649"/>
      <c r="B52" s="649"/>
      <c r="C52" s="650" t="s">
        <v>1222</v>
      </c>
      <c r="D52" s="650"/>
      <c r="E52" s="650"/>
      <c r="F52" s="650"/>
      <c r="G52" s="650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649"/>
      <c r="AJ52" s="651"/>
      <c r="AK52" s="649"/>
    </row>
    <row r="53" spans="1:37" s="592" customFormat="1" ht="13.5" customHeight="1">
      <c r="A53" s="1133" t="s">
        <v>1223</v>
      </c>
      <c r="B53" s="1133" t="s">
        <v>1224</v>
      </c>
      <c r="C53" s="1133" t="s">
        <v>95</v>
      </c>
      <c r="D53" s="1129" t="s">
        <v>1225</v>
      </c>
      <c r="E53" s="1130"/>
      <c r="F53" s="1130"/>
      <c r="G53" s="1130"/>
      <c r="H53" s="1130"/>
      <c r="I53" s="1130"/>
      <c r="J53" s="1130"/>
      <c r="K53" s="1130"/>
      <c r="L53" s="1130"/>
      <c r="M53" s="1130"/>
      <c r="N53" s="1130"/>
      <c r="O53" s="1130"/>
      <c r="P53" s="1130"/>
      <c r="Q53" s="1130"/>
      <c r="R53" s="1130"/>
      <c r="S53" s="1130"/>
      <c r="T53" s="1130"/>
      <c r="U53" s="1130"/>
      <c r="V53" s="1130"/>
      <c r="W53" s="1130"/>
      <c r="X53" s="1130"/>
      <c r="Y53" s="1130"/>
      <c r="Z53" s="1130"/>
      <c r="AA53" s="1130"/>
      <c r="AB53" s="1130"/>
      <c r="AC53" s="1130"/>
      <c r="AD53" s="1130"/>
      <c r="AE53" s="1130"/>
      <c r="AF53" s="1130"/>
      <c r="AG53" s="1141" t="s">
        <v>1010</v>
      </c>
      <c r="AH53" s="1133" t="s">
        <v>1226</v>
      </c>
      <c r="AI53" s="1124" t="s">
        <v>1219</v>
      </c>
      <c r="AJ53" s="1125"/>
      <c r="AK53" s="1126"/>
    </row>
    <row r="54" spans="1:37" s="592" customFormat="1">
      <c r="A54" s="1139"/>
      <c r="B54" s="1139"/>
      <c r="C54" s="1139"/>
      <c r="D54" s="1140"/>
      <c r="E54" s="1140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0"/>
      <c r="R54" s="1140"/>
      <c r="S54" s="1140"/>
      <c r="T54" s="1140"/>
      <c r="U54" s="1140"/>
      <c r="V54" s="1140"/>
      <c r="W54" s="1140"/>
      <c r="X54" s="1140"/>
      <c r="Y54" s="1140"/>
      <c r="Z54" s="1140"/>
      <c r="AA54" s="1140"/>
      <c r="AB54" s="1140"/>
      <c r="AC54" s="1140"/>
      <c r="AD54" s="1140"/>
      <c r="AE54" s="1140"/>
      <c r="AF54" s="1140"/>
      <c r="AG54" s="1142"/>
      <c r="AH54" s="1138"/>
      <c r="AI54" s="1127"/>
      <c r="AJ54" s="1127"/>
      <c r="AK54" s="1128"/>
    </row>
    <row r="55" spans="1:37" s="592" customFormat="1">
      <c r="A55" s="652" t="s">
        <v>1218</v>
      </c>
      <c r="B55" s="653"/>
      <c r="C55" s="654"/>
      <c r="D55" s="1129" t="s">
        <v>1227</v>
      </c>
      <c r="E55" s="1130"/>
      <c r="F55" s="1130"/>
      <c r="G55" s="1130"/>
      <c r="H55" s="1130"/>
      <c r="I55" s="1130"/>
      <c r="J55" s="1130"/>
      <c r="K55" s="1130"/>
      <c r="L55" s="1130"/>
      <c r="M55" s="1130"/>
      <c r="N55" s="1130"/>
      <c r="O55" s="1130"/>
      <c r="P55" s="1130"/>
      <c r="Q55" s="1130"/>
      <c r="R55" s="1130"/>
      <c r="S55" s="1130"/>
      <c r="T55" s="1130"/>
      <c r="U55" s="1130"/>
      <c r="V55" s="1130"/>
      <c r="W55" s="1130"/>
      <c r="X55" s="1130"/>
      <c r="Y55" s="1130"/>
      <c r="Z55" s="1130"/>
      <c r="AA55" s="1130"/>
      <c r="AB55" s="1130"/>
      <c r="AC55" s="1130"/>
      <c r="AD55" s="1130"/>
      <c r="AE55" s="1130"/>
      <c r="AF55" s="1133" t="s">
        <v>1228</v>
      </c>
      <c r="AG55" s="1142"/>
      <c r="AH55" s="1138"/>
      <c r="AI55" s="1133" t="s">
        <v>1242</v>
      </c>
      <c r="AJ55" s="1136" t="s">
        <v>1230</v>
      </c>
      <c r="AK55" s="1133" t="s">
        <v>1231</v>
      </c>
    </row>
    <row r="56" spans="1:37" s="592" customFormat="1" ht="14.25" thickBot="1">
      <c r="A56" s="655"/>
      <c r="B56" s="656"/>
      <c r="C56" s="657"/>
      <c r="D56" s="1131"/>
      <c r="E56" s="1132"/>
      <c r="F56" s="1132"/>
      <c r="G56" s="1132"/>
      <c r="H56" s="1132"/>
      <c r="I56" s="1132"/>
      <c r="J56" s="1132"/>
      <c r="K56" s="1132"/>
      <c r="L56" s="1132"/>
      <c r="M56" s="1132"/>
      <c r="N56" s="1132"/>
      <c r="O56" s="1132"/>
      <c r="P56" s="1132"/>
      <c r="Q56" s="1132"/>
      <c r="R56" s="1132"/>
      <c r="S56" s="1132"/>
      <c r="T56" s="1132"/>
      <c r="U56" s="1132"/>
      <c r="V56" s="1132"/>
      <c r="W56" s="1132"/>
      <c r="X56" s="1132"/>
      <c r="Y56" s="1132"/>
      <c r="Z56" s="1132"/>
      <c r="AA56" s="1132"/>
      <c r="AB56" s="1132"/>
      <c r="AC56" s="1132"/>
      <c r="AD56" s="1132"/>
      <c r="AE56" s="1132"/>
      <c r="AF56" s="1134"/>
      <c r="AG56" s="1143"/>
      <c r="AH56" s="1138"/>
      <c r="AI56" s="1135"/>
      <c r="AJ56" s="1137"/>
      <c r="AK56" s="1134"/>
    </row>
    <row r="57" spans="1:37" s="592" customFormat="1" ht="14.25" thickTop="1">
      <c r="A57" s="658"/>
      <c r="B57" s="659"/>
      <c r="C57" s="659"/>
      <c r="D57" s="660" t="s">
        <v>1449</v>
      </c>
      <c r="E57" s="660"/>
      <c r="F57" s="660"/>
      <c r="G57" s="660"/>
      <c r="H57" s="660"/>
      <c r="I57" s="660"/>
      <c r="J57" s="660"/>
      <c r="K57" s="660"/>
      <c r="L57" s="660"/>
      <c r="M57" s="660"/>
      <c r="N57" s="660"/>
      <c r="O57" s="660"/>
      <c r="P57" s="660"/>
      <c r="Q57" s="660"/>
      <c r="R57" s="660"/>
      <c r="S57" s="660"/>
      <c r="T57" s="660"/>
      <c r="U57" s="660"/>
      <c r="V57" s="660"/>
      <c r="W57" s="660"/>
      <c r="X57" s="660"/>
      <c r="Y57" s="660"/>
      <c r="Z57" s="660"/>
      <c r="AA57" s="660"/>
      <c r="AB57" s="660"/>
      <c r="AC57" s="661"/>
      <c r="AD57" s="661"/>
      <c r="AE57" s="661"/>
      <c r="AF57" s="662">
        <f>SUM(D57:AE57)</f>
        <v>0</v>
      </c>
      <c r="AG57" s="659"/>
      <c r="AH57" s="659"/>
      <c r="AI57" s="663"/>
      <c r="AJ57" s="658"/>
      <c r="AK57" s="659"/>
    </row>
    <row r="58" spans="1:37" s="592" customFormat="1">
      <c r="A58" s="664" t="s">
        <v>1243</v>
      </c>
      <c r="B58" s="665"/>
      <c r="C58" s="665"/>
      <c r="D58" s="666">
        <v>1</v>
      </c>
      <c r="E58" s="666"/>
      <c r="F58" s="666"/>
      <c r="G58" s="666"/>
      <c r="H58" s="666"/>
      <c r="I58" s="666"/>
      <c r="J58" s="666"/>
      <c r="K58" s="666"/>
      <c r="L58" s="666"/>
      <c r="M58" s="666"/>
      <c r="N58" s="666"/>
      <c r="O58" s="666"/>
      <c r="P58" s="666"/>
      <c r="Q58" s="666"/>
      <c r="R58" s="666"/>
      <c r="S58" s="666"/>
      <c r="T58" s="666"/>
      <c r="U58" s="666"/>
      <c r="V58" s="666"/>
      <c r="W58" s="666"/>
      <c r="X58" s="666"/>
      <c r="Y58" s="666"/>
      <c r="Z58" s="666"/>
      <c r="AA58" s="666"/>
      <c r="AB58" s="666"/>
      <c r="AC58" s="666"/>
      <c r="AD58" s="666"/>
      <c r="AE58" s="666"/>
      <c r="AF58" s="662">
        <f>SUM(D58:AE58)</f>
        <v>1</v>
      </c>
      <c r="AG58" s="665"/>
      <c r="AH58" s="665"/>
      <c r="AI58" s="667"/>
      <c r="AJ58" s="664"/>
      <c r="AK58" s="665"/>
    </row>
    <row r="59" spans="1:37" s="592" customFormat="1">
      <c r="A59" s="664"/>
      <c r="B59" s="665"/>
      <c r="C59" s="665"/>
      <c r="D59" s="666"/>
      <c r="E59" s="666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6"/>
      <c r="Y59" s="666"/>
      <c r="Z59" s="666"/>
      <c r="AA59" s="666"/>
      <c r="AB59" s="666"/>
      <c r="AC59" s="666"/>
      <c r="AD59" s="666"/>
      <c r="AE59" s="666"/>
      <c r="AF59" s="662">
        <f t="shared" ref="AF59:AF96" si="2">SUM(D59:AE59)</f>
        <v>0</v>
      </c>
      <c r="AG59" s="665"/>
      <c r="AH59" s="665"/>
      <c r="AI59" s="667"/>
      <c r="AJ59" s="664"/>
      <c r="AK59" s="665"/>
    </row>
    <row r="60" spans="1:37" s="592" customFormat="1">
      <c r="A60" s="664"/>
      <c r="B60" s="665"/>
      <c r="C60" s="665"/>
      <c r="D60" s="666"/>
      <c r="E60" s="666"/>
      <c r="F60" s="666"/>
      <c r="G60" s="666"/>
      <c r="H60" s="666"/>
      <c r="I60" s="666"/>
      <c r="J60" s="666"/>
      <c r="K60" s="666"/>
      <c r="L60" s="666"/>
      <c r="M60" s="666"/>
      <c r="N60" s="666"/>
      <c r="O60" s="666"/>
      <c r="P60" s="666"/>
      <c r="Q60" s="666"/>
      <c r="R60" s="666"/>
      <c r="S60" s="666"/>
      <c r="T60" s="666"/>
      <c r="U60" s="666"/>
      <c r="V60" s="666"/>
      <c r="W60" s="666"/>
      <c r="X60" s="666"/>
      <c r="Y60" s="666"/>
      <c r="Z60" s="666"/>
      <c r="AA60" s="666"/>
      <c r="AB60" s="666"/>
      <c r="AC60" s="666"/>
      <c r="AD60" s="666"/>
      <c r="AE60" s="666"/>
      <c r="AF60" s="662">
        <f t="shared" si="2"/>
        <v>0</v>
      </c>
      <c r="AG60" s="665"/>
      <c r="AH60" s="665"/>
      <c r="AI60" s="667"/>
      <c r="AJ60" s="664"/>
      <c r="AK60" s="665"/>
    </row>
    <row r="61" spans="1:37" s="592" customFormat="1">
      <c r="A61" s="664"/>
      <c r="B61" s="665"/>
      <c r="C61" s="665"/>
      <c r="D61" s="666"/>
      <c r="E61" s="666"/>
      <c r="F61" s="666"/>
      <c r="G61" s="666"/>
      <c r="H61" s="666"/>
      <c r="I61" s="666"/>
      <c r="J61" s="666"/>
      <c r="K61" s="666"/>
      <c r="L61" s="666"/>
      <c r="M61" s="666"/>
      <c r="N61" s="666"/>
      <c r="O61" s="666"/>
      <c r="P61" s="666"/>
      <c r="Q61" s="666"/>
      <c r="R61" s="666"/>
      <c r="S61" s="666"/>
      <c r="T61" s="666"/>
      <c r="U61" s="666"/>
      <c r="V61" s="666"/>
      <c r="W61" s="666"/>
      <c r="X61" s="666"/>
      <c r="Y61" s="666"/>
      <c r="Z61" s="666"/>
      <c r="AA61" s="666"/>
      <c r="AB61" s="666"/>
      <c r="AC61" s="666"/>
      <c r="AD61" s="666"/>
      <c r="AE61" s="666"/>
      <c r="AF61" s="662">
        <f t="shared" si="2"/>
        <v>0</v>
      </c>
      <c r="AG61" s="665"/>
      <c r="AH61" s="665"/>
      <c r="AI61" s="667"/>
      <c r="AJ61" s="664"/>
      <c r="AK61" s="665"/>
    </row>
    <row r="62" spans="1:37" s="592" customFormat="1">
      <c r="A62" s="664"/>
      <c r="B62" s="665"/>
      <c r="C62" s="665"/>
      <c r="D62" s="666"/>
      <c r="E62" s="666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6"/>
      <c r="R62" s="666"/>
      <c r="S62" s="666"/>
      <c r="T62" s="666"/>
      <c r="U62" s="666"/>
      <c r="V62" s="666"/>
      <c r="W62" s="666"/>
      <c r="X62" s="666"/>
      <c r="Y62" s="666"/>
      <c r="Z62" s="666"/>
      <c r="AA62" s="666"/>
      <c r="AB62" s="666"/>
      <c r="AC62" s="666"/>
      <c r="AD62" s="666"/>
      <c r="AE62" s="666"/>
      <c r="AF62" s="662">
        <f t="shared" si="2"/>
        <v>0</v>
      </c>
      <c r="AG62" s="665"/>
      <c r="AH62" s="665"/>
      <c r="AI62" s="667"/>
      <c r="AJ62" s="664"/>
      <c r="AK62" s="665"/>
    </row>
    <row r="63" spans="1:37" s="592" customFormat="1">
      <c r="A63" s="664"/>
      <c r="B63" s="665"/>
      <c r="C63" s="665"/>
      <c r="D63" s="666"/>
      <c r="E63" s="666"/>
      <c r="F63" s="666"/>
      <c r="G63" s="666"/>
      <c r="H63" s="666"/>
      <c r="I63" s="666"/>
      <c r="J63" s="666"/>
      <c r="K63" s="666"/>
      <c r="L63" s="666"/>
      <c r="M63" s="666"/>
      <c r="N63" s="666"/>
      <c r="O63" s="666"/>
      <c r="P63" s="666"/>
      <c r="Q63" s="666"/>
      <c r="R63" s="666"/>
      <c r="S63" s="666"/>
      <c r="T63" s="666"/>
      <c r="U63" s="666"/>
      <c r="V63" s="666"/>
      <c r="W63" s="666"/>
      <c r="X63" s="666"/>
      <c r="Y63" s="666"/>
      <c r="Z63" s="666"/>
      <c r="AA63" s="666"/>
      <c r="AB63" s="666"/>
      <c r="AC63" s="666"/>
      <c r="AD63" s="666"/>
      <c r="AE63" s="666"/>
      <c r="AF63" s="662">
        <f t="shared" si="2"/>
        <v>0</v>
      </c>
      <c r="AG63" s="665"/>
      <c r="AH63" s="665"/>
      <c r="AI63" s="667"/>
      <c r="AJ63" s="664"/>
      <c r="AK63" s="665"/>
    </row>
    <row r="64" spans="1:37" s="592" customFormat="1">
      <c r="A64" s="664"/>
      <c r="B64" s="665"/>
      <c r="C64" s="665"/>
      <c r="D64" s="666"/>
      <c r="E64" s="666"/>
      <c r="F64" s="666"/>
      <c r="G64" s="666"/>
      <c r="H64" s="666"/>
      <c r="I64" s="666"/>
      <c r="J64" s="666"/>
      <c r="K64" s="666"/>
      <c r="L64" s="666"/>
      <c r="M64" s="666"/>
      <c r="N64" s="666"/>
      <c r="O64" s="666"/>
      <c r="P64" s="666"/>
      <c r="Q64" s="666"/>
      <c r="R64" s="666"/>
      <c r="S64" s="666"/>
      <c r="T64" s="666"/>
      <c r="U64" s="666"/>
      <c r="V64" s="666"/>
      <c r="W64" s="666"/>
      <c r="X64" s="666"/>
      <c r="Y64" s="666"/>
      <c r="Z64" s="666"/>
      <c r="AA64" s="666"/>
      <c r="AB64" s="666"/>
      <c r="AC64" s="666"/>
      <c r="AD64" s="666"/>
      <c r="AE64" s="666"/>
      <c r="AF64" s="662">
        <f t="shared" si="2"/>
        <v>0</v>
      </c>
      <c r="AG64" s="665"/>
      <c r="AH64" s="665"/>
      <c r="AI64" s="667"/>
      <c r="AJ64" s="664"/>
      <c r="AK64" s="665"/>
    </row>
    <row r="65" spans="1:37" s="592" customFormat="1">
      <c r="A65" s="664"/>
      <c r="B65" s="665"/>
      <c r="C65" s="665"/>
      <c r="D65" s="666"/>
      <c r="E65" s="666"/>
      <c r="F65" s="666"/>
      <c r="G65" s="666"/>
      <c r="H65" s="666"/>
      <c r="I65" s="666"/>
      <c r="J65" s="666"/>
      <c r="K65" s="666"/>
      <c r="L65" s="666"/>
      <c r="M65" s="666"/>
      <c r="N65" s="666"/>
      <c r="O65" s="666"/>
      <c r="P65" s="666"/>
      <c r="Q65" s="666"/>
      <c r="R65" s="666"/>
      <c r="S65" s="666"/>
      <c r="T65" s="666"/>
      <c r="U65" s="666"/>
      <c r="V65" s="666"/>
      <c r="W65" s="666"/>
      <c r="X65" s="666"/>
      <c r="Y65" s="666"/>
      <c r="Z65" s="666"/>
      <c r="AA65" s="666"/>
      <c r="AB65" s="666"/>
      <c r="AC65" s="666"/>
      <c r="AD65" s="666"/>
      <c r="AE65" s="666"/>
      <c r="AF65" s="662">
        <f t="shared" si="2"/>
        <v>0</v>
      </c>
      <c r="AG65" s="665"/>
      <c r="AH65" s="668"/>
      <c r="AI65" s="669"/>
      <c r="AJ65" s="670"/>
      <c r="AK65" s="668"/>
    </row>
    <row r="66" spans="1:37" s="592" customFormat="1">
      <c r="A66" s="664"/>
      <c r="B66" s="665"/>
      <c r="C66" s="665"/>
      <c r="D66" s="666"/>
      <c r="E66" s="666"/>
      <c r="F66" s="666"/>
      <c r="G66" s="666"/>
      <c r="H66" s="666"/>
      <c r="I66" s="666"/>
      <c r="J66" s="666"/>
      <c r="K66" s="666"/>
      <c r="L66" s="666"/>
      <c r="M66" s="666"/>
      <c r="N66" s="666"/>
      <c r="O66" s="666"/>
      <c r="P66" s="666"/>
      <c r="Q66" s="666"/>
      <c r="R66" s="666"/>
      <c r="S66" s="666"/>
      <c r="T66" s="666"/>
      <c r="U66" s="666"/>
      <c r="V66" s="666"/>
      <c r="W66" s="666"/>
      <c r="X66" s="666"/>
      <c r="Y66" s="666"/>
      <c r="Z66" s="666"/>
      <c r="AA66" s="666"/>
      <c r="AB66" s="666"/>
      <c r="AC66" s="666"/>
      <c r="AD66" s="666"/>
      <c r="AE66" s="666"/>
      <c r="AF66" s="662">
        <f t="shared" si="2"/>
        <v>0</v>
      </c>
      <c r="AG66" s="665"/>
      <c r="AH66" s="665"/>
      <c r="AI66" s="667"/>
      <c r="AJ66" s="664"/>
      <c r="AK66" s="665"/>
    </row>
    <row r="67" spans="1:37" s="592" customFormat="1">
      <c r="A67" s="664"/>
      <c r="B67" s="665"/>
      <c r="C67" s="665"/>
      <c r="D67" s="666"/>
      <c r="E67" s="666"/>
      <c r="F67" s="666"/>
      <c r="G67" s="666"/>
      <c r="H67" s="666"/>
      <c r="I67" s="666"/>
      <c r="J67" s="666"/>
      <c r="K67" s="666"/>
      <c r="L67" s="666"/>
      <c r="M67" s="666"/>
      <c r="N67" s="666"/>
      <c r="O67" s="666"/>
      <c r="P67" s="666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2">
        <f t="shared" si="2"/>
        <v>0</v>
      </c>
      <c r="AG67" s="665"/>
      <c r="AH67" s="665"/>
      <c r="AI67" s="667"/>
      <c r="AJ67" s="664"/>
      <c r="AK67" s="665"/>
    </row>
    <row r="68" spans="1:37" s="592" customFormat="1">
      <c r="A68" s="678"/>
      <c r="B68" s="671"/>
      <c r="C68" s="665"/>
      <c r="D68" s="672"/>
      <c r="E68" s="672"/>
      <c r="F68" s="672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  <c r="W68" s="666"/>
      <c r="X68" s="666"/>
      <c r="Y68" s="666"/>
      <c r="Z68" s="666"/>
      <c r="AA68" s="666"/>
      <c r="AB68" s="666"/>
      <c r="AC68" s="666"/>
      <c r="AD68" s="666"/>
      <c r="AE68" s="666"/>
      <c r="AF68" s="662">
        <f t="shared" si="2"/>
        <v>0</v>
      </c>
      <c r="AG68" s="665"/>
      <c r="AH68" s="665"/>
      <c r="AI68" s="667"/>
      <c r="AJ68" s="664"/>
      <c r="AK68" s="665"/>
    </row>
    <row r="69" spans="1:37" s="592" customFormat="1">
      <c r="A69" s="664"/>
      <c r="B69" s="665"/>
      <c r="C69" s="665"/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666"/>
      <c r="P69" s="666"/>
      <c r="Q69" s="666"/>
      <c r="R69" s="666"/>
      <c r="S69" s="666"/>
      <c r="T69" s="666"/>
      <c r="U69" s="666"/>
      <c r="V69" s="666"/>
      <c r="W69" s="666"/>
      <c r="X69" s="666"/>
      <c r="Y69" s="666"/>
      <c r="Z69" s="666"/>
      <c r="AA69" s="666"/>
      <c r="AB69" s="666"/>
      <c r="AC69" s="666"/>
      <c r="AD69" s="666"/>
      <c r="AE69" s="666"/>
      <c r="AF69" s="662">
        <f t="shared" si="2"/>
        <v>0</v>
      </c>
      <c r="AG69" s="665"/>
      <c r="AH69" s="665"/>
      <c r="AI69" s="667"/>
      <c r="AJ69" s="664"/>
      <c r="AK69" s="665"/>
    </row>
    <row r="70" spans="1:37" s="592" customFormat="1">
      <c r="A70" s="664"/>
      <c r="B70" s="665"/>
      <c r="C70" s="665"/>
      <c r="D70" s="666"/>
      <c r="E70" s="666"/>
      <c r="F70" s="666"/>
      <c r="G70" s="666"/>
      <c r="H70" s="666"/>
      <c r="I70" s="666"/>
      <c r="J70" s="666"/>
      <c r="K70" s="666"/>
      <c r="L70" s="666"/>
      <c r="M70" s="666"/>
      <c r="N70" s="666"/>
      <c r="O70" s="666"/>
      <c r="P70" s="666"/>
      <c r="Q70" s="666"/>
      <c r="R70" s="666"/>
      <c r="S70" s="666"/>
      <c r="T70" s="666"/>
      <c r="U70" s="666"/>
      <c r="V70" s="666"/>
      <c r="W70" s="666"/>
      <c r="X70" s="666"/>
      <c r="Y70" s="666"/>
      <c r="Z70" s="666"/>
      <c r="AA70" s="666"/>
      <c r="AB70" s="666"/>
      <c r="AC70" s="666"/>
      <c r="AD70" s="666"/>
      <c r="AE70" s="666"/>
      <c r="AF70" s="662">
        <f t="shared" si="2"/>
        <v>0</v>
      </c>
      <c r="AG70" s="665"/>
      <c r="AH70" s="665"/>
      <c r="AI70" s="667"/>
      <c r="AJ70" s="664"/>
      <c r="AK70" s="665"/>
    </row>
    <row r="71" spans="1:37" s="592" customFormat="1">
      <c r="A71" s="664"/>
      <c r="B71" s="665"/>
      <c r="C71" s="665"/>
      <c r="D71" s="666"/>
      <c r="E71" s="666"/>
      <c r="F71" s="666"/>
      <c r="G71" s="666"/>
      <c r="H71" s="666"/>
      <c r="I71" s="666"/>
      <c r="J71" s="666"/>
      <c r="K71" s="666"/>
      <c r="L71" s="666"/>
      <c r="M71" s="666"/>
      <c r="N71" s="666"/>
      <c r="O71" s="666"/>
      <c r="P71" s="666"/>
      <c r="Q71" s="666"/>
      <c r="R71" s="666"/>
      <c r="S71" s="666"/>
      <c r="T71" s="666"/>
      <c r="U71" s="666"/>
      <c r="V71" s="666"/>
      <c r="W71" s="666"/>
      <c r="X71" s="666"/>
      <c r="Y71" s="666"/>
      <c r="Z71" s="666"/>
      <c r="AA71" s="666"/>
      <c r="AB71" s="666"/>
      <c r="AC71" s="666"/>
      <c r="AD71" s="666"/>
      <c r="AE71" s="666"/>
      <c r="AF71" s="662">
        <f t="shared" si="2"/>
        <v>0</v>
      </c>
      <c r="AG71" s="665"/>
      <c r="AH71" s="665"/>
      <c r="AI71" s="667"/>
      <c r="AJ71" s="664"/>
      <c r="AK71" s="665"/>
    </row>
    <row r="72" spans="1:37" s="592" customFormat="1">
      <c r="A72" s="664"/>
      <c r="B72" s="665"/>
      <c r="C72" s="665"/>
      <c r="D72" s="666"/>
      <c r="E72" s="666"/>
      <c r="F72" s="666"/>
      <c r="G72" s="666"/>
      <c r="H72" s="666"/>
      <c r="I72" s="666"/>
      <c r="J72" s="666"/>
      <c r="K72" s="666"/>
      <c r="L72" s="666"/>
      <c r="M72" s="666"/>
      <c r="N72" s="666"/>
      <c r="O72" s="666"/>
      <c r="P72" s="666"/>
      <c r="Q72" s="666"/>
      <c r="R72" s="666"/>
      <c r="S72" s="666"/>
      <c r="T72" s="666"/>
      <c r="U72" s="666"/>
      <c r="V72" s="666"/>
      <c r="W72" s="666"/>
      <c r="X72" s="666"/>
      <c r="Y72" s="666"/>
      <c r="Z72" s="666"/>
      <c r="AA72" s="666"/>
      <c r="AB72" s="666"/>
      <c r="AC72" s="666"/>
      <c r="AD72" s="666"/>
      <c r="AE72" s="666"/>
      <c r="AF72" s="662">
        <f t="shared" si="2"/>
        <v>0</v>
      </c>
      <c r="AG72" s="665"/>
      <c r="AH72" s="665"/>
      <c r="AI72" s="667"/>
      <c r="AJ72" s="664"/>
      <c r="AK72" s="665"/>
    </row>
    <row r="73" spans="1:37" s="592" customFormat="1">
      <c r="A73" s="664"/>
      <c r="B73" s="665"/>
      <c r="C73" s="665"/>
      <c r="D73" s="666"/>
      <c r="E73" s="666"/>
      <c r="F73" s="666"/>
      <c r="G73" s="666"/>
      <c r="H73" s="666"/>
      <c r="I73" s="666"/>
      <c r="J73" s="666"/>
      <c r="K73" s="666"/>
      <c r="L73" s="666"/>
      <c r="M73" s="666"/>
      <c r="N73" s="666"/>
      <c r="O73" s="666"/>
      <c r="P73" s="666"/>
      <c r="Q73" s="666"/>
      <c r="R73" s="666"/>
      <c r="S73" s="666"/>
      <c r="T73" s="666"/>
      <c r="U73" s="666"/>
      <c r="V73" s="666"/>
      <c r="W73" s="666"/>
      <c r="X73" s="666"/>
      <c r="Y73" s="666"/>
      <c r="Z73" s="666"/>
      <c r="AA73" s="666"/>
      <c r="AB73" s="666"/>
      <c r="AC73" s="666"/>
      <c r="AD73" s="666"/>
      <c r="AE73" s="666"/>
      <c r="AF73" s="662">
        <f t="shared" si="2"/>
        <v>0</v>
      </c>
      <c r="AG73" s="665"/>
      <c r="AH73" s="665"/>
      <c r="AI73" s="667"/>
      <c r="AJ73" s="664"/>
      <c r="AK73" s="665"/>
    </row>
    <row r="74" spans="1:37" s="592" customFormat="1">
      <c r="A74" s="664"/>
      <c r="B74" s="665"/>
      <c r="C74" s="665"/>
      <c r="D74" s="666"/>
      <c r="E74" s="666"/>
      <c r="F74" s="666"/>
      <c r="G74" s="666"/>
      <c r="H74" s="666"/>
      <c r="I74" s="666"/>
      <c r="J74" s="666"/>
      <c r="K74" s="666"/>
      <c r="L74" s="666"/>
      <c r="M74" s="666"/>
      <c r="N74" s="666"/>
      <c r="O74" s="666"/>
      <c r="P74" s="666"/>
      <c r="Q74" s="666"/>
      <c r="R74" s="666"/>
      <c r="S74" s="666"/>
      <c r="T74" s="666"/>
      <c r="U74" s="666"/>
      <c r="V74" s="666"/>
      <c r="W74" s="666"/>
      <c r="X74" s="666"/>
      <c r="Y74" s="666"/>
      <c r="Z74" s="666"/>
      <c r="AA74" s="666"/>
      <c r="AB74" s="666"/>
      <c r="AC74" s="666"/>
      <c r="AD74" s="666"/>
      <c r="AE74" s="666"/>
      <c r="AF74" s="662">
        <f t="shared" si="2"/>
        <v>0</v>
      </c>
      <c r="AG74" s="665"/>
      <c r="AH74" s="665"/>
      <c r="AI74" s="667"/>
      <c r="AJ74" s="664"/>
      <c r="AK74" s="665"/>
    </row>
    <row r="75" spans="1:37" s="592" customFormat="1">
      <c r="A75" s="664"/>
      <c r="B75" s="665"/>
      <c r="C75" s="665"/>
      <c r="D75" s="666"/>
      <c r="E75" s="666"/>
      <c r="F75" s="666"/>
      <c r="G75" s="666"/>
      <c r="H75" s="666"/>
      <c r="I75" s="666"/>
      <c r="J75" s="666"/>
      <c r="K75" s="666"/>
      <c r="L75" s="666"/>
      <c r="M75" s="666"/>
      <c r="N75" s="666"/>
      <c r="O75" s="666"/>
      <c r="P75" s="666"/>
      <c r="Q75" s="666"/>
      <c r="R75" s="666"/>
      <c r="S75" s="666"/>
      <c r="T75" s="666"/>
      <c r="U75" s="666"/>
      <c r="V75" s="666"/>
      <c r="W75" s="666"/>
      <c r="X75" s="666"/>
      <c r="Y75" s="666"/>
      <c r="Z75" s="666"/>
      <c r="AA75" s="666"/>
      <c r="AB75" s="666"/>
      <c r="AC75" s="666"/>
      <c r="AD75" s="666"/>
      <c r="AE75" s="666"/>
      <c r="AF75" s="662">
        <f t="shared" si="2"/>
        <v>0</v>
      </c>
      <c r="AG75" s="665"/>
      <c r="AH75" s="665"/>
      <c r="AI75" s="667"/>
      <c r="AJ75" s="664"/>
      <c r="AK75" s="665"/>
    </row>
    <row r="76" spans="1:37" s="592" customFormat="1">
      <c r="A76" s="664"/>
      <c r="B76" s="665"/>
      <c r="C76" s="665"/>
      <c r="D76" s="666"/>
      <c r="E76" s="666"/>
      <c r="F76" s="666"/>
      <c r="G76" s="666"/>
      <c r="H76" s="666"/>
      <c r="I76" s="666"/>
      <c r="J76" s="666"/>
      <c r="K76" s="666"/>
      <c r="L76" s="666"/>
      <c r="M76" s="666"/>
      <c r="N76" s="666"/>
      <c r="O76" s="666"/>
      <c r="P76" s="666"/>
      <c r="Q76" s="666"/>
      <c r="R76" s="666"/>
      <c r="S76" s="666"/>
      <c r="T76" s="666"/>
      <c r="U76" s="666"/>
      <c r="V76" s="666"/>
      <c r="W76" s="666"/>
      <c r="X76" s="666"/>
      <c r="Y76" s="666"/>
      <c r="Z76" s="666"/>
      <c r="AA76" s="666"/>
      <c r="AB76" s="666"/>
      <c r="AC76" s="666"/>
      <c r="AD76" s="666"/>
      <c r="AE76" s="666"/>
      <c r="AF76" s="662">
        <f t="shared" si="2"/>
        <v>0</v>
      </c>
      <c r="AG76" s="665"/>
      <c r="AH76" s="665"/>
      <c r="AI76" s="667"/>
      <c r="AJ76" s="664"/>
      <c r="AK76" s="665"/>
    </row>
    <row r="77" spans="1:37" s="592" customFormat="1">
      <c r="A77" s="664"/>
      <c r="B77" s="665"/>
      <c r="C77" s="665"/>
      <c r="D77" s="666"/>
      <c r="E77" s="666"/>
      <c r="F77" s="666"/>
      <c r="G77" s="666"/>
      <c r="H77" s="666"/>
      <c r="I77" s="666"/>
      <c r="J77" s="666"/>
      <c r="K77" s="666"/>
      <c r="L77" s="666"/>
      <c r="M77" s="666"/>
      <c r="N77" s="666"/>
      <c r="O77" s="666"/>
      <c r="P77" s="666"/>
      <c r="Q77" s="666"/>
      <c r="R77" s="666"/>
      <c r="S77" s="666"/>
      <c r="T77" s="666"/>
      <c r="U77" s="666"/>
      <c r="V77" s="666"/>
      <c r="W77" s="666"/>
      <c r="X77" s="666"/>
      <c r="Y77" s="666"/>
      <c r="Z77" s="666"/>
      <c r="AA77" s="666"/>
      <c r="AB77" s="666"/>
      <c r="AC77" s="666"/>
      <c r="AD77" s="666"/>
      <c r="AE77" s="666"/>
      <c r="AF77" s="662">
        <f t="shared" si="2"/>
        <v>0</v>
      </c>
      <c r="AG77" s="665"/>
      <c r="AH77" s="665"/>
      <c r="AI77" s="667"/>
      <c r="AJ77" s="664"/>
      <c r="AK77" s="665"/>
    </row>
    <row r="78" spans="1:37" s="592" customFormat="1">
      <c r="A78" s="664"/>
      <c r="B78" s="665"/>
      <c r="C78" s="665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2">
        <f t="shared" si="2"/>
        <v>0</v>
      </c>
      <c r="AG78" s="665"/>
      <c r="AH78" s="665"/>
      <c r="AI78" s="667"/>
      <c r="AJ78" s="664"/>
      <c r="AK78" s="665"/>
    </row>
    <row r="79" spans="1:37" s="592" customFormat="1">
      <c r="A79" s="664"/>
      <c r="B79" s="665"/>
      <c r="C79" s="665"/>
      <c r="D79" s="666"/>
      <c r="E79" s="666"/>
      <c r="F79" s="666"/>
      <c r="G79" s="666"/>
      <c r="H79" s="666"/>
      <c r="I79" s="666"/>
      <c r="J79" s="666"/>
      <c r="K79" s="666"/>
      <c r="L79" s="666"/>
      <c r="M79" s="666"/>
      <c r="N79" s="666"/>
      <c r="O79" s="666"/>
      <c r="P79" s="666"/>
      <c r="Q79" s="666"/>
      <c r="R79" s="666"/>
      <c r="S79" s="666"/>
      <c r="T79" s="666"/>
      <c r="U79" s="666"/>
      <c r="V79" s="666"/>
      <c r="W79" s="666"/>
      <c r="X79" s="666"/>
      <c r="Y79" s="666"/>
      <c r="Z79" s="666"/>
      <c r="AA79" s="666"/>
      <c r="AB79" s="666"/>
      <c r="AC79" s="666"/>
      <c r="AD79" s="666"/>
      <c r="AE79" s="666"/>
      <c r="AF79" s="662">
        <f t="shared" si="2"/>
        <v>0</v>
      </c>
      <c r="AG79" s="665"/>
      <c r="AH79" s="665"/>
      <c r="AI79" s="667"/>
      <c r="AJ79" s="664"/>
      <c r="AK79" s="665"/>
    </row>
    <row r="80" spans="1:37" s="592" customFormat="1">
      <c r="A80" s="664"/>
      <c r="B80" s="665"/>
      <c r="C80" s="665"/>
      <c r="D80" s="666"/>
      <c r="E80" s="666"/>
      <c r="F80" s="666"/>
      <c r="G80" s="666"/>
      <c r="H80" s="666"/>
      <c r="I80" s="666"/>
      <c r="J80" s="666"/>
      <c r="K80" s="666"/>
      <c r="L80" s="666"/>
      <c r="M80" s="666"/>
      <c r="N80" s="666"/>
      <c r="O80" s="666"/>
      <c r="P80" s="666"/>
      <c r="Q80" s="666"/>
      <c r="R80" s="666"/>
      <c r="S80" s="666"/>
      <c r="T80" s="666"/>
      <c r="U80" s="666"/>
      <c r="V80" s="666"/>
      <c r="W80" s="666"/>
      <c r="X80" s="666"/>
      <c r="Y80" s="666"/>
      <c r="Z80" s="666"/>
      <c r="AA80" s="666"/>
      <c r="AB80" s="666"/>
      <c r="AC80" s="666"/>
      <c r="AD80" s="666"/>
      <c r="AE80" s="666"/>
      <c r="AF80" s="662">
        <f t="shared" si="2"/>
        <v>0</v>
      </c>
      <c r="AG80" s="665"/>
      <c r="AH80" s="665"/>
      <c r="AI80" s="667"/>
      <c r="AJ80" s="664"/>
      <c r="AK80" s="665"/>
    </row>
    <row r="81" spans="1:37" s="592" customFormat="1">
      <c r="A81" s="664"/>
      <c r="B81" s="665"/>
      <c r="C81" s="665"/>
      <c r="D81" s="666"/>
      <c r="E81" s="666"/>
      <c r="F81" s="666"/>
      <c r="G81" s="666"/>
      <c r="H81" s="666"/>
      <c r="I81" s="666"/>
      <c r="J81" s="666"/>
      <c r="K81" s="666"/>
      <c r="L81" s="666"/>
      <c r="M81" s="666"/>
      <c r="N81" s="666"/>
      <c r="O81" s="666"/>
      <c r="P81" s="666"/>
      <c r="Q81" s="666"/>
      <c r="R81" s="666"/>
      <c r="S81" s="666"/>
      <c r="T81" s="666"/>
      <c r="U81" s="666"/>
      <c r="V81" s="666"/>
      <c r="W81" s="666"/>
      <c r="X81" s="666"/>
      <c r="Y81" s="666"/>
      <c r="Z81" s="666"/>
      <c r="AA81" s="666"/>
      <c r="AB81" s="666"/>
      <c r="AC81" s="666"/>
      <c r="AD81" s="666"/>
      <c r="AE81" s="666"/>
      <c r="AF81" s="662">
        <f t="shared" si="2"/>
        <v>0</v>
      </c>
      <c r="AG81" s="665"/>
      <c r="AH81" s="665"/>
      <c r="AI81" s="667"/>
      <c r="AJ81" s="664"/>
      <c r="AK81" s="665"/>
    </row>
    <row r="82" spans="1:37" s="592" customFormat="1">
      <c r="A82" s="664"/>
      <c r="B82" s="665"/>
      <c r="C82" s="665"/>
      <c r="D82" s="666"/>
      <c r="E82" s="666"/>
      <c r="F82" s="666"/>
      <c r="G82" s="666"/>
      <c r="H82" s="666"/>
      <c r="I82" s="666"/>
      <c r="J82" s="666"/>
      <c r="K82" s="666"/>
      <c r="L82" s="666"/>
      <c r="M82" s="666"/>
      <c r="N82" s="666"/>
      <c r="O82" s="666"/>
      <c r="P82" s="666"/>
      <c r="Q82" s="666"/>
      <c r="R82" s="666"/>
      <c r="S82" s="666"/>
      <c r="T82" s="666"/>
      <c r="U82" s="666"/>
      <c r="V82" s="666"/>
      <c r="W82" s="666"/>
      <c r="X82" s="666"/>
      <c r="Y82" s="666"/>
      <c r="Z82" s="666"/>
      <c r="AA82" s="666"/>
      <c r="AB82" s="666"/>
      <c r="AC82" s="666"/>
      <c r="AD82" s="666"/>
      <c r="AE82" s="666"/>
      <c r="AF82" s="662">
        <f t="shared" si="2"/>
        <v>0</v>
      </c>
      <c r="AG82" s="665"/>
      <c r="AH82" s="665"/>
      <c r="AI82" s="667"/>
      <c r="AJ82" s="664"/>
      <c r="AK82" s="665"/>
    </row>
    <row r="83" spans="1:37" s="592" customFormat="1">
      <c r="A83" s="664"/>
      <c r="B83" s="665"/>
      <c r="C83" s="665"/>
      <c r="D83" s="666"/>
      <c r="E83" s="666"/>
      <c r="F83" s="666"/>
      <c r="G83" s="666"/>
      <c r="H83" s="666"/>
      <c r="I83" s="666"/>
      <c r="J83" s="666"/>
      <c r="K83" s="666"/>
      <c r="L83" s="666"/>
      <c r="M83" s="666"/>
      <c r="N83" s="666"/>
      <c r="O83" s="666"/>
      <c r="P83" s="666"/>
      <c r="Q83" s="666"/>
      <c r="R83" s="666"/>
      <c r="S83" s="666"/>
      <c r="T83" s="666"/>
      <c r="U83" s="666"/>
      <c r="V83" s="666"/>
      <c r="W83" s="666"/>
      <c r="X83" s="666"/>
      <c r="Y83" s="666"/>
      <c r="Z83" s="666"/>
      <c r="AA83" s="666"/>
      <c r="AB83" s="666"/>
      <c r="AC83" s="666"/>
      <c r="AD83" s="666"/>
      <c r="AE83" s="666"/>
      <c r="AF83" s="662">
        <f t="shared" si="2"/>
        <v>0</v>
      </c>
      <c r="AG83" s="665"/>
      <c r="AH83" s="665"/>
      <c r="AI83" s="667"/>
      <c r="AJ83" s="664"/>
      <c r="AK83" s="665"/>
    </row>
    <row r="84" spans="1:37" s="592" customFormat="1">
      <c r="A84" s="664"/>
      <c r="B84" s="665"/>
      <c r="C84" s="665"/>
      <c r="D84" s="666"/>
      <c r="E84" s="666"/>
      <c r="F84" s="666"/>
      <c r="G84" s="666"/>
      <c r="H84" s="666"/>
      <c r="I84" s="666"/>
      <c r="J84" s="666"/>
      <c r="K84" s="666"/>
      <c r="L84" s="666"/>
      <c r="M84" s="666"/>
      <c r="N84" s="666"/>
      <c r="O84" s="666"/>
      <c r="P84" s="666"/>
      <c r="Q84" s="666"/>
      <c r="R84" s="666"/>
      <c r="S84" s="666"/>
      <c r="T84" s="666"/>
      <c r="U84" s="666"/>
      <c r="V84" s="666"/>
      <c r="W84" s="666"/>
      <c r="X84" s="666"/>
      <c r="Y84" s="666"/>
      <c r="Z84" s="666"/>
      <c r="AA84" s="666"/>
      <c r="AB84" s="666"/>
      <c r="AC84" s="666"/>
      <c r="AD84" s="666"/>
      <c r="AE84" s="666"/>
      <c r="AF84" s="662">
        <f t="shared" si="2"/>
        <v>0</v>
      </c>
      <c r="AG84" s="665"/>
      <c r="AH84" s="665"/>
      <c r="AI84" s="667"/>
      <c r="AJ84" s="664"/>
      <c r="AK84" s="665"/>
    </row>
    <row r="85" spans="1:37" s="592" customFormat="1">
      <c r="A85" s="664"/>
      <c r="B85" s="665"/>
      <c r="C85" s="665"/>
      <c r="D85" s="666"/>
      <c r="E85" s="666"/>
      <c r="F85" s="666"/>
      <c r="G85" s="666"/>
      <c r="H85" s="666"/>
      <c r="I85" s="666"/>
      <c r="J85" s="666"/>
      <c r="K85" s="666"/>
      <c r="L85" s="666"/>
      <c r="M85" s="666"/>
      <c r="N85" s="666"/>
      <c r="O85" s="666"/>
      <c r="P85" s="666"/>
      <c r="Q85" s="666"/>
      <c r="R85" s="666"/>
      <c r="S85" s="666"/>
      <c r="T85" s="666"/>
      <c r="U85" s="666"/>
      <c r="V85" s="666"/>
      <c r="W85" s="666"/>
      <c r="X85" s="666"/>
      <c r="Y85" s="666"/>
      <c r="Z85" s="666"/>
      <c r="AA85" s="666"/>
      <c r="AB85" s="666"/>
      <c r="AC85" s="666"/>
      <c r="AD85" s="666"/>
      <c r="AE85" s="666"/>
      <c r="AF85" s="662">
        <f t="shared" si="2"/>
        <v>0</v>
      </c>
      <c r="AG85" s="665"/>
      <c r="AH85" s="665"/>
      <c r="AI85" s="667"/>
      <c r="AJ85" s="664"/>
      <c r="AK85" s="665"/>
    </row>
    <row r="86" spans="1:37" s="592" customFormat="1">
      <c r="A86" s="664"/>
      <c r="B86" s="665"/>
      <c r="C86" s="665"/>
      <c r="D86" s="666"/>
      <c r="E86" s="666"/>
      <c r="F86" s="666"/>
      <c r="G86" s="666"/>
      <c r="H86" s="666"/>
      <c r="I86" s="666"/>
      <c r="J86" s="666"/>
      <c r="K86" s="666"/>
      <c r="L86" s="666"/>
      <c r="M86" s="666"/>
      <c r="N86" s="666"/>
      <c r="O86" s="666"/>
      <c r="P86" s="666"/>
      <c r="Q86" s="666"/>
      <c r="R86" s="666"/>
      <c r="S86" s="666"/>
      <c r="T86" s="666"/>
      <c r="U86" s="666"/>
      <c r="V86" s="666"/>
      <c r="W86" s="666"/>
      <c r="X86" s="666"/>
      <c r="Y86" s="666"/>
      <c r="Z86" s="666"/>
      <c r="AA86" s="666"/>
      <c r="AB86" s="666"/>
      <c r="AC86" s="666"/>
      <c r="AD86" s="666"/>
      <c r="AE86" s="666"/>
      <c r="AF86" s="662">
        <f t="shared" si="2"/>
        <v>0</v>
      </c>
      <c r="AG86" s="665"/>
      <c r="AH86" s="665"/>
      <c r="AI86" s="667"/>
      <c r="AJ86" s="664"/>
      <c r="AK86" s="665"/>
    </row>
    <row r="87" spans="1:37" s="592" customFormat="1">
      <c r="A87" s="664"/>
      <c r="B87" s="665"/>
      <c r="C87" s="665"/>
      <c r="D87" s="666"/>
      <c r="E87" s="666"/>
      <c r="F87" s="666"/>
      <c r="G87" s="666"/>
      <c r="H87" s="666"/>
      <c r="I87" s="666"/>
      <c r="J87" s="666"/>
      <c r="K87" s="666"/>
      <c r="L87" s="666"/>
      <c r="M87" s="666"/>
      <c r="N87" s="666"/>
      <c r="O87" s="666"/>
      <c r="P87" s="666"/>
      <c r="Q87" s="666"/>
      <c r="R87" s="666"/>
      <c r="S87" s="666"/>
      <c r="T87" s="666"/>
      <c r="U87" s="666"/>
      <c r="V87" s="666"/>
      <c r="W87" s="666"/>
      <c r="X87" s="666"/>
      <c r="Y87" s="666"/>
      <c r="Z87" s="666"/>
      <c r="AA87" s="666"/>
      <c r="AB87" s="666"/>
      <c r="AC87" s="666"/>
      <c r="AD87" s="666"/>
      <c r="AE87" s="666"/>
      <c r="AF87" s="662">
        <f t="shared" si="2"/>
        <v>0</v>
      </c>
      <c r="AG87" s="665"/>
      <c r="AH87" s="665"/>
      <c r="AI87" s="667"/>
      <c r="AJ87" s="664"/>
      <c r="AK87" s="665"/>
    </row>
    <row r="88" spans="1:37" s="592" customFormat="1">
      <c r="A88" s="664"/>
      <c r="B88" s="665"/>
      <c r="C88" s="665"/>
      <c r="D88" s="666"/>
      <c r="E88" s="666"/>
      <c r="F88" s="666"/>
      <c r="G88" s="666"/>
      <c r="H88" s="666"/>
      <c r="I88" s="666"/>
      <c r="J88" s="666"/>
      <c r="K88" s="666"/>
      <c r="L88" s="666"/>
      <c r="M88" s="666"/>
      <c r="N88" s="666"/>
      <c r="O88" s="666"/>
      <c r="P88" s="666"/>
      <c r="Q88" s="666"/>
      <c r="R88" s="666"/>
      <c r="S88" s="666"/>
      <c r="T88" s="666"/>
      <c r="U88" s="666"/>
      <c r="V88" s="666"/>
      <c r="W88" s="666"/>
      <c r="X88" s="666"/>
      <c r="Y88" s="666"/>
      <c r="Z88" s="666"/>
      <c r="AA88" s="666"/>
      <c r="AB88" s="666"/>
      <c r="AC88" s="666"/>
      <c r="AD88" s="666"/>
      <c r="AE88" s="666"/>
      <c r="AF88" s="662">
        <f t="shared" si="2"/>
        <v>0</v>
      </c>
      <c r="AG88" s="665"/>
      <c r="AH88" s="665"/>
      <c r="AI88" s="667"/>
      <c r="AJ88" s="664"/>
      <c r="AK88" s="665"/>
    </row>
    <row r="89" spans="1:37" s="592" customFormat="1">
      <c r="A89" s="664"/>
      <c r="B89" s="665"/>
      <c r="C89" s="665"/>
      <c r="D89" s="666"/>
      <c r="E89" s="666"/>
      <c r="F89" s="666"/>
      <c r="G89" s="666"/>
      <c r="H89" s="666"/>
      <c r="I89" s="666"/>
      <c r="J89" s="666"/>
      <c r="K89" s="666"/>
      <c r="L89" s="666"/>
      <c r="M89" s="666"/>
      <c r="N89" s="666"/>
      <c r="O89" s="666"/>
      <c r="P89" s="666"/>
      <c r="Q89" s="666"/>
      <c r="R89" s="666"/>
      <c r="S89" s="666"/>
      <c r="T89" s="666"/>
      <c r="U89" s="666"/>
      <c r="V89" s="666"/>
      <c r="W89" s="666"/>
      <c r="X89" s="666"/>
      <c r="Y89" s="666"/>
      <c r="Z89" s="666"/>
      <c r="AA89" s="666"/>
      <c r="AB89" s="666"/>
      <c r="AC89" s="666"/>
      <c r="AD89" s="666"/>
      <c r="AE89" s="666"/>
      <c r="AF89" s="662">
        <f t="shared" si="2"/>
        <v>0</v>
      </c>
      <c r="AG89" s="665"/>
      <c r="AH89" s="665"/>
      <c r="AI89" s="667"/>
      <c r="AJ89" s="664"/>
      <c r="AK89" s="665"/>
    </row>
    <row r="90" spans="1:37" s="592" customFormat="1">
      <c r="A90" s="664"/>
      <c r="B90" s="665"/>
      <c r="C90" s="665"/>
      <c r="D90" s="666"/>
      <c r="E90" s="666"/>
      <c r="F90" s="666"/>
      <c r="G90" s="666"/>
      <c r="H90" s="666"/>
      <c r="I90" s="666"/>
      <c r="J90" s="666"/>
      <c r="K90" s="666"/>
      <c r="L90" s="666"/>
      <c r="M90" s="666"/>
      <c r="N90" s="666"/>
      <c r="O90" s="666"/>
      <c r="P90" s="666"/>
      <c r="Q90" s="666"/>
      <c r="R90" s="666"/>
      <c r="S90" s="666"/>
      <c r="T90" s="666"/>
      <c r="U90" s="666"/>
      <c r="V90" s="666"/>
      <c r="W90" s="666"/>
      <c r="X90" s="666"/>
      <c r="Y90" s="666"/>
      <c r="Z90" s="666"/>
      <c r="AA90" s="666"/>
      <c r="AB90" s="666"/>
      <c r="AC90" s="666"/>
      <c r="AD90" s="666"/>
      <c r="AE90" s="666"/>
      <c r="AF90" s="662">
        <f t="shared" si="2"/>
        <v>0</v>
      </c>
      <c r="AG90" s="665"/>
      <c r="AH90" s="665"/>
      <c r="AI90" s="667"/>
      <c r="AJ90" s="664"/>
      <c r="AK90" s="665"/>
    </row>
    <row r="91" spans="1:37" s="592" customFormat="1">
      <c r="A91" s="664"/>
      <c r="B91" s="665"/>
      <c r="C91" s="665"/>
      <c r="D91" s="666"/>
      <c r="E91" s="666"/>
      <c r="F91" s="666"/>
      <c r="G91" s="666"/>
      <c r="H91" s="666"/>
      <c r="I91" s="666"/>
      <c r="J91" s="666"/>
      <c r="K91" s="666"/>
      <c r="L91" s="666"/>
      <c r="M91" s="666"/>
      <c r="N91" s="666"/>
      <c r="O91" s="666"/>
      <c r="P91" s="666"/>
      <c r="Q91" s="666"/>
      <c r="R91" s="666"/>
      <c r="S91" s="666"/>
      <c r="T91" s="666"/>
      <c r="U91" s="666"/>
      <c r="V91" s="666"/>
      <c r="W91" s="666"/>
      <c r="X91" s="666"/>
      <c r="Y91" s="666"/>
      <c r="Z91" s="666"/>
      <c r="AA91" s="666"/>
      <c r="AB91" s="666"/>
      <c r="AC91" s="666"/>
      <c r="AD91" s="666"/>
      <c r="AE91" s="666"/>
      <c r="AF91" s="662">
        <f t="shared" si="2"/>
        <v>0</v>
      </c>
      <c r="AG91" s="665"/>
      <c r="AH91" s="665"/>
      <c r="AI91" s="667"/>
      <c r="AJ91" s="664"/>
      <c r="AK91" s="665"/>
    </row>
    <row r="92" spans="1:37" s="592" customFormat="1">
      <c r="A92" s="664"/>
      <c r="B92" s="665"/>
      <c r="C92" s="665"/>
      <c r="D92" s="666"/>
      <c r="E92" s="666"/>
      <c r="F92" s="666"/>
      <c r="G92" s="666"/>
      <c r="H92" s="666"/>
      <c r="I92" s="666"/>
      <c r="J92" s="666"/>
      <c r="K92" s="666"/>
      <c r="L92" s="666"/>
      <c r="M92" s="666"/>
      <c r="N92" s="666"/>
      <c r="O92" s="666"/>
      <c r="P92" s="666"/>
      <c r="Q92" s="666"/>
      <c r="R92" s="666"/>
      <c r="S92" s="666"/>
      <c r="T92" s="666"/>
      <c r="U92" s="666"/>
      <c r="V92" s="666"/>
      <c r="W92" s="666"/>
      <c r="X92" s="666"/>
      <c r="Y92" s="666"/>
      <c r="Z92" s="666"/>
      <c r="AA92" s="666"/>
      <c r="AB92" s="666"/>
      <c r="AC92" s="666"/>
      <c r="AD92" s="666"/>
      <c r="AE92" s="666"/>
      <c r="AF92" s="662">
        <f t="shared" si="2"/>
        <v>0</v>
      </c>
      <c r="AG92" s="665"/>
      <c r="AH92" s="665"/>
      <c r="AI92" s="667"/>
      <c r="AJ92" s="664"/>
      <c r="AK92" s="665"/>
    </row>
    <row r="93" spans="1:37" s="592" customFormat="1">
      <c r="A93" s="664"/>
      <c r="B93" s="665"/>
      <c r="C93" s="665"/>
      <c r="D93" s="666"/>
      <c r="E93" s="666"/>
      <c r="F93" s="666"/>
      <c r="G93" s="666"/>
      <c r="H93" s="666"/>
      <c r="I93" s="666"/>
      <c r="J93" s="666"/>
      <c r="K93" s="666"/>
      <c r="L93" s="666"/>
      <c r="M93" s="666"/>
      <c r="N93" s="666"/>
      <c r="O93" s="666"/>
      <c r="P93" s="666"/>
      <c r="Q93" s="666"/>
      <c r="R93" s="666"/>
      <c r="S93" s="666"/>
      <c r="T93" s="666"/>
      <c r="U93" s="666"/>
      <c r="V93" s="666"/>
      <c r="W93" s="666"/>
      <c r="X93" s="666"/>
      <c r="Y93" s="666"/>
      <c r="Z93" s="666"/>
      <c r="AA93" s="666"/>
      <c r="AB93" s="666"/>
      <c r="AC93" s="666"/>
      <c r="AD93" s="666"/>
      <c r="AE93" s="666"/>
      <c r="AF93" s="662">
        <f t="shared" si="2"/>
        <v>0</v>
      </c>
      <c r="AG93" s="665"/>
      <c r="AH93" s="665"/>
      <c r="AI93" s="667"/>
      <c r="AJ93" s="664"/>
      <c r="AK93" s="665"/>
    </row>
    <row r="94" spans="1:37" s="592" customFormat="1">
      <c r="A94" s="664"/>
      <c r="B94" s="665"/>
      <c r="C94" s="665"/>
      <c r="D94" s="666"/>
      <c r="E94" s="666"/>
      <c r="F94" s="666"/>
      <c r="G94" s="666"/>
      <c r="H94" s="666"/>
      <c r="I94" s="666"/>
      <c r="J94" s="666"/>
      <c r="K94" s="666"/>
      <c r="L94" s="666"/>
      <c r="M94" s="666"/>
      <c r="N94" s="666"/>
      <c r="O94" s="666"/>
      <c r="P94" s="666"/>
      <c r="Q94" s="666"/>
      <c r="R94" s="666"/>
      <c r="S94" s="666"/>
      <c r="T94" s="666"/>
      <c r="U94" s="666"/>
      <c r="V94" s="666"/>
      <c r="W94" s="666"/>
      <c r="X94" s="666"/>
      <c r="Y94" s="666"/>
      <c r="Z94" s="666"/>
      <c r="AA94" s="666"/>
      <c r="AB94" s="666"/>
      <c r="AC94" s="666"/>
      <c r="AD94" s="666"/>
      <c r="AE94" s="666"/>
      <c r="AF94" s="662">
        <f t="shared" si="2"/>
        <v>0</v>
      </c>
      <c r="AG94" s="665"/>
      <c r="AH94" s="665"/>
      <c r="AI94" s="667"/>
      <c r="AJ94" s="664"/>
      <c r="AK94" s="665"/>
    </row>
    <row r="95" spans="1:37" s="592" customFormat="1">
      <c r="A95" s="664"/>
      <c r="B95" s="665"/>
      <c r="C95" s="665"/>
      <c r="D95" s="666"/>
      <c r="E95" s="666"/>
      <c r="F95" s="666"/>
      <c r="G95" s="666"/>
      <c r="H95" s="666"/>
      <c r="I95" s="666"/>
      <c r="J95" s="666"/>
      <c r="K95" s="666"/>
      <c r="L95" s="666"/>
      <c r="M95" s="666"/>
      <c r="N95" s="666"/>
      <c r="O95" s="666"/>
      <c r="P95" s="666"/>
      <c r="Q95" s="666"/>
      <c r="R95" s="666"/>
      <c r="S95" s="666"/>
      <c r="T95" s="666"/>
      <c r="U95" s="666"/>
      <c r="V95" s="666"/>
      <c r="W95" s="666"/>
      <c r="X95" s="666"/>
      <c r="Y95" s="666"/>
      <c r="Z95" s="666"/>
      <c r="AA95" s="666"/>
      <c r="AB95" s="666"/>
      <c r="AC95" s="666"/>
      <c r="AD95" s="666"/>
      <c r="AE95" s="666"/>
      <c r="AF95" s="662">
        <f t="shared" si="2"/>
        <v>0</v>
      </c>
      <c r="AG95" s="665"/>
      <c r="AH95" s="665"/>
      <c r="AI95" s="667"/>
      <c r="AJ95" s="664"/>
      <c r="AK95" s="665"/>
    </row>
    <row r="96" spans="1:37" s="592" customFormat="1">
      <c r="A96" s="673"/>
      <c r="B96" s="674"/>
      <c r="C96" s="674"/>
      <c r="D96" s="675"/>
      <c r="E96" s="675"/>
      <c r="F96" s="675"/>
      <c r="G96" s="675"/>
      <c r="H96" s="675"/>
      <c r="I96" s="675"/>
      <c r="J96" s="675"/>
      <c r="K96" s="675"/>
      <c r="L96" s="675"/>
      <c r="M96" s="675"/>
      <c r="N96" s="675"/>
      <c r="O96" s="675"/>
      <c r="P96" s="675"/>
      <c r="Q96" s="675"/>
      <c r="R96" s="675"/>
      <c r="S96" s="675"/>
      <c r="T96" s="675"/>
      <c r="U96" s="675"/>
      <c r="V96" s="675"/>
      <c r="W96" s="675"/>
      <c r="X96" s="675"/>
      <c r="Y96" s="675"/>
      <c r="Z96" s="675"/>
      <c r="AA96" s="675"/>
      <c r="AB96" s="675"/>
      <c r="AC96" s="666"/>
      <c r="AD96" s="666"/>
      <c r="AE96" s="666"/>
      <c r="AF96" s="662">
        <f t="shared" si="2"/>
        <v>0</v>
      </c>
      <c r="AG96" s="674"/>
      <c r="AH96" s="674"/>
      <c r="AI96" s="676"/>
      <c r="AJ96" s="673"/>
      <c r="AK96" s="674"/>
    </row>
    <row r="97" spans="1:37" s="592" customFormat="1">
      <c r="A97" s="650"/>
      <c r="B97" s="650"/>
      <c r="C97" s="650"/>
      <c r="D97" s="1115" t="s">
        <v>1239</v>
      </c>
      <c r="E97" s="1116"/>
      <c r="F97" s="1119" t="s">
        <v>1244</v>
      </c>
      <c r="G97" s="1120"/>
      <c r="H97" s="1120"/>
      <c r="I97" s="1120"/>
      <c r="J97" s="1120"/>
      <c r="K97" s="1120"/>
      <c r="L97" s="1116"/>
      <c r="M97" s="677"/>
      <c r="N97" s="677"/>
      <c r="O97" s="677"/>
      <c r="P97" s="677"/>
      <c r="Q97" s="677"/>
      <c r="R97" s="677"/>
      <c r="S97" s="677"/>
      <c r="T97" s="677"/>
      <c r="U97" s="677"/>
      <c r="V97" s="677"/>
      <c r="W97" s="677"/>
      <c r="X97" s="677"/>
      <c r="Y97" s="677"/>
      <c r="Z97" s="677"/>
      <c r="AA97" s="677"/>
      <c r="AB97" s="677"/>
      <c r="AC97" s="677"/>
      <c r="AD97" s="677"/>
      <c r="AE97" s="677"/>
      <c r="AF97" s="677"/>
      <c r="AG97" s="677"/>
      <c r="AH97" s="677"/>
      <c r="AI97" s="677"/>
      <c r="AJ97" s="677"/>
      <c r="AK97" s="677"/>
    </row>
    <row r="98" spans="1:37" s="592" customFormat="1">
      <c r="A98" s="1122" t="s">
        <v>1448</v>
      </c>
      <c r="B98" s="1123">
        <f>B48+1</f>
        <v>2</v>
      </c>
      <c r="C98" s="649"/>
      <c r="D98" s="1117"/>
      <c r="E98" s="1118"/>
      <c r="F98" s="1117"/>
      <c r="G98" s="1121"/>
      <c r="H98" s="1121"/>
      <c r="I98" s="1121"/>
      <c r="J98" s="1121"/>
      <c r="K98" s="1121"/>
      <c r="L98" s="1118"/>
      <c r="M98" s="649"/>
      <c r="N98" s="649"/>
      <c r="O98" s="593" t="str">
        <f>O48</f>
        <v>関の山車会館伝承活動棟及び展示棟改修工事</v>
      </c>
      <c r="P98" s="649"/>
      <c r="Q98" s="649"/>
      <c r="R98" s="649"/>
      <c r="S98" s="649"/>
      <c r="T98" s="649"/>
      <c r="U98" s="649"/>
      <c r="V98" s="649"/>
      <c r="W98" s="649"/>
      <c r="X98" s="649"/>
      <c r="Y98" s="649"/>
      <c r="Z98" s="649"/>
      <c r="AA98" s="649"/>
      <c r="AB98" s="649"/>
      <c r="AC98" s="649"/>
      <c r="AD98" s="649"/>
      <c r="AE98" s="649"/>
      <c r="AF98" s="649"/>
      <c r="AG98" s="649"/>
      <c r="AH98" s="649"/>
      <c r="AI98" s="649"/>
      <c r="AJ98" s="649"/>
      <c r="AK98" s="649"/>
    </row>
    <row r="99" spans="1:37" s="592" customFormat="1">
      <c r="A99" s="1122"/>
      <c r="B99" s="1123"/>
      <c r="C99" s="649"/>
      <c r="D99" s="1115" t="s">
        <v>1241</v>
      </c>
      <c r="E99" s="1116"/>
      <c r="F99" s="1119"/>
      <c r="G99" s="1120"/>
      <c r="H99" s="1120"/>
      <c r="I99" s="1120"/>
      <c r="J99" s="1120"/>
      <c r="K99" s="1120"/>
      <c r="L99" s="1116"/>
      <c r="M99" s="649"/>
      <c r="N99" s="649"/>
      <c r="O99" s="649"/>
      <c r="P99" s="649"/>
      <c r="Q99" s="649"/>
      <c r="R99" s="649"/>
      <c r="S99" s="649"/>
      <c r="T99" s="649"/>
      <c r="U99" s="649"/>
      <c r="V99" s="649"/>
      <c r="W99" s="649"/>
      <c r="X99" s="649"/>
      <c r="Y99" s="649"/>
      <c r="Z99" s="649"/>
      <c r="AA99" s="649"/>
      <c r="AB99" s="649"/>
      <c r="AC99" s="649"/>
      <c r="AD99" s="649"/>
      <c r="AE99" s="649"/>
      <c r="AF99" s="649"/>
      <c r="AG99" s="649"/>
      <c r="AH99" s="649"/>
      <c r="AI99" s="649"/>
      <c r="AJ99" s="649"/>
      <c r="AK99" s="649"/>
    </row>
    <row r="100" spans="1:37" s="592" customFormat="1">
      <c r="A100" s="649"/>
      <c r="B100" s="649"/>
      <c r="C100" s="649"/>
      <c r="D100" s="1117"/>
      <c r="E100" s="1118"/>
      <c r="F100" s="1117"/>
      <c r="G100" s="1121"/>
      <c r="H100" s="1121"/>
      <c r="I100" s="1121"/>
      <c r="J100" s="1121"/>
      <c r="K100" s="1121"/>
      <c r="L100" s="1118"/>
      <c r="M100" s="649"/>
      <c r="N100" s="649"/>
      <c r="O100" s="649"/>
      <c r="P100" s="649"/>
      <c r="Q100" s="649"/>
      <c r="R100" s="649"/>
      <c r="S100" s="649"/>
      <c r="T100" s="649"/>
      <c r="U100" s="649"/>
      <c r="V100" s="649"/>
      <c r="W100" s="649"/>
      <c r="X100" s="649"/>
      <c r="Y100" s="649"/>
      <c r="Z100" s="649"/>
      <c r="AA100" s="649"/>
      <c r="AB100" s="649"/>
      <c r="AC100" s="649"/>
      <c r="AD100" s="649"/>
      <c r="AE100" s="649"/>
      <c r="AF100" s="649"/>
      <c r="AG100" s="649"/>
      <c r="AH100" s="649"/>
      <c r="AI100" s="649"/>
      <c r="AJ100" s="649"/>
      <c r="AK100" s="649"/>
    </row>
    <row r="101" spans="1:37" s="592" customFormat="1">
      <c r="A101" s="646"/>
      <c r="B101" s="647" t="s">
        <v>1221</v>
      </c>
      <c r="C101" s="646"/>
      <c r="D101" s="646"/>
      <c r="E101" s="646"/>
      <c r="F101" s="646"/>
      <c r="G101" s="646"/>
      <c r="H101" s="646"/>
      <c r="I101" s="646"/>
      <c r="J101" s="646"/>
      <c r="K101" s="646"/>
      <c r="L101" s="646"/>
      <c r="M101" s="646"/>
      <c r="N101" s="646"/>
      <c r="O101" s="646"/>
      <c r="P101" s="646"/>
      <c r="Q101" s="646"/>
      <c r="R101" s="646"/>
      <c r="S101" s="646"/>
      <c r="T101" s="646"/>
      <c r="U101" s="646"/>
      <c r="V101" s="646"/>
      <c r="W101" s="646"/>
      <c r="X101" s="646"/>
      <c r="Y101" s="646"/>
      <c r="Z101" s="646"/>
      <c r="AA101" s="646"/>
      <c r="AB101" s="646"/>
      <c r="AC101" s="646"/>
      <c r="AD101" s="646"/>
      <c r="AE101" s="646"/>
      <c r="AF101" s="646"/>
      <c r="AG101" s="646"/>
      <c r="AH101" s="646"/>
      <c r="AI101" s="648"/>
      <c r="AJ101" s="646"/>
      <c r="AK101" s="646"/>
    </row>
    <row r="102" spans="1:37" s="592" customFormat="1">
      <c r="A102" s="649"/>
      <c r="B102" s="649"/>
      <c r="C102" s="650" t="s">
        <v>1222</v>
      </c>
      <c r="D102" s="650"/>
      <c r="E102" s="650"/>
      <c r="F102" s="650"/>
      <c r="G102" s="650"/>
      <c r="H102" s="649"/>
      <c r="I102" s="649"/>
      <c r="J102" s="649"/>
      <c r="K102" s="649"/>
      <c r="L102" s="649"/>
      <c r="M102" s="649"/>
      <c r="N102" s="649"/>
      <c r="O102" s="649"/>
      <c r="P102" s="649"/>
      <c r="Q102" s="649"/>
      <c r="R102" s="649"/>
      <c r="S102" s="649"/>
      <c r="T102" s="649"/>
      <c r="U102" s="649"/>
      <c r="V102" s="649"/>
      <c r="W102" s="649"/>
      <c r="X102" s="649"/>
      <c r="Y102" s="649"/>
      <c r="Z102" s="649"/>
      <c r="AA102" s="649"/>
      <c r="AB102" s="649"/>
      <c r="AC102" s="649"/>
      <c r="AD102" s="649"/>
      <c r="AE102" s="649"/>
      <c r="AF102" s="649"/>
      <c r="AG102" s="649"/>
      <c r="AH102" s="649"/>
      <c r="AI102" s="649"/>
      <c r="AJ102" s="651"/>
      <c r="AK102" s="649"/>
    </row>
    <row r="103" spans="1:37" s="592" customFormat="1" ht="13.5" customHeight="1">
      <c r="A103" s="1133" t="s">
        <v>1223</v>
      </c>
      <c r="B103" s="1133" t="s">
        <v>1224</v>
      </c>
      <c r="C103" s="1133" t="s">
        <v>95</v>
      </c>
      <c r="D103" s="1129" t="s">
        <v>1225</v>
      </c>
      <c r="E103" s="1130"/>
      <c r="F103" s="1130"/>
      <c r="G103" s="1130"/>
      <c r="H103" s="1130"/>
      <c r="I103" s="1130"/>
      <c r="J103" s="1130"/>
      <c r="K103" s="1130"/>
      <c r="L103" s="1130"/>
      <c r="M103" s="1130"/>
      <c r="N103" s="1130"/>
      <c r="O103" s="1130"/>
      <c r="P103" s="1130"/>
      <c r="Q103" s="1130"/>
      <c r="R103" s="1130"/>
      <c r="S103" s="1130"/>
      <c r="T103" s="1130"/>
      <c r="U103" s="1130"/>
      <c r="V103" s="1130"/>
      <c r="W103" s="1130"/>
      <c r="X103" s="1130"/>
      <c r="Y103" s="1130"/>
      <c r="Z103" s="1130"/>
      <c r="AA103" s="1130"/>
      <c r="AB103" s="1130"/>
      <c r="AC103" s="1130"/>
      <c r="AD103" s="1130"/>
      <c r="AE103" s="1130"/>
      <c r="AF103" s="1130"/>
      <c r="AG103" s="1141" t="s">
        <v>1010</v>
      </c>
      <c r="AH103" s="1133" t="s">
        <v>1226</v>
      </c>
      <c r="AI103" s="1124" t="s">
        <v>1219</v>
      </c>
      <c r="AJ103" s="1125"/>
      <c r="AK103" s="1126"/>
    </row>
    <row r="104" spans="1:37" s="592" customFormat="1">
      <c r="A104" s="1139"/>
      <c r="B104" s="1139"/>
      <c r="C104" s="1139"/>
      <c r="D104" s="1140"/>
      <c r="E104" s="1140"/>
      <c r="F104" s="1140"/>
      <c r="G104" s="1140"/>
      <c r="H104" s="1140"/>
      <c r="I104" s="1140"/>
      <c r="J104" s="1140"/>
      <c r="K104" s="1140"/>
      <c r="L104" s="1140"/>
      <c r="M104" s="1140"/>
      <c r="N104" s="1140"/>
      <c r="O104" s="1140"/>
      <c r="P104" s="1140"/>
      <c r="Q104" s="1140"/>
      <c r="R104" s="1140"/>
      <c r="S104" s="1140"/>
      <c r="T104" s="1140"/>
      <c r="U104" s="1140"/>
      <c r="V104" s="1140"/>
      <c r="W104" s="1140"/>
      <c r="X104" s="1140"/>
      <c r="Y104" s="1140"/>
      <c r="Z104" s="1140"/>
      <c r="AA104" s="1140"/>
      <c r="AB104" s="1140"/>
      <c r="AC104" s="1140"/>
      <c r="AD104" s="1140"/>
      <c r="AE104" s="1140"/>
      <c r="AF104" s="1140"/>
      <c r="AG104" s="1142"/>
      <c r="AH104" s="1138"/>
      <c r="AI104" s="1127"/>
      <c r="AJ104" s="1127"/>
      <c r="AK104" s="1128"/>
    </row>
    <row r="105" spans="1:37" s="592" customFormat="1">
      <c r="A105" s="652" t="s">
        <v>1218</v>
      </c>
      <c r="B105" s="653"/>
      <c r="C105" s="654"/>
      <c r="D105" s="1129" t="s">
        <v>1227</v>
      </c>
      <c r="E105" s="1130"/>
      <c r="F105" s="1130"/>
      <c r="G105" s="1130"/>
      <c r="H105" s="1130"/>
      <c r="I105" s="1130"/>
      <c r="J105" s="1130"/>
      <c r="K105" s="1130"/>
      <c r="L105" s="1130"/>
      <c r="M105" s="1130"/>
      <c r="N105" s="1130"/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0"/>
      <c r="Y105" s="1130"/>
      <c r="Z105" s="1130"/>
      <c r="AA105" s="1130"/>
      <c r="AB105" s="1130"/>
      <c r="AC105" s="1130"/>
      <c r="AD105" s="1130"/>
      <c r="AE105" s="1130"/>
      <c r="AF105" s="1133" t="s">
        <v>1228</v>
      </c>
      <c r="AG105" s="1142"/>
      <c r="AH105" s="1138"/>
      <c r="AI105" s="1133" t="s">
        <v>1242</v>
      </c>
      <c r="AJ105" s="1136" t="s">
        <v>1230</v>
      </c>
      <c r="AK105" s="1133" t="s">
        <v>1231</v>
      </c>
    </row>
    <row r="106" spans="1:37" s="592" customFormat="1" ht="14.25" thickBot="1">
      <c r="A106" s="655"/>
      <c r="B106" s="656"/>
      <c r="C106" s="657"/>
      <c r="D106" s="1131"/>
      <c r="E106" s="1132"/>
      <c r="F106" s="1132"/>
      <c r="G106" s="1132"/>
      <c r="H106" s="1132"/>
      <c r="I106" s="1132"/>
      <c r="J106" s="1132"/>
      <c r="K106" s="1132"/>
      <c r="L106" s="1132"/>
      <c r="M106" s="1132"/>
      <c r="N106" s="1132"/>
      <c r="O106" s="1132"/>
      <c r="P106" s="1132"/>
      <c r="Q106" s="1132"/>
      <c r="R106" s="1132"/>
      <c r="S106" s="1132"/>
      <c r="T106" s="1132"/>
      <c r="U106" s="1132"/>
      <c r="V106" s="1132"/>
      <c r="W106" s="1132"/>
      <c r="X106" s="1132"/>
      <c r="Y106" s="1132"/>
      <c r="Z106" s="1132"/>
      <c r="AA106" s="1132"/>
      <c r="AB106" s="1132"/>
      <c r="AC106" s="1132"/>
      <c r="AD106" s="1132"/>
      <c r="AE106" s="1132"/>
      <c r="AF106" s="1134"/>
      <c r="AG106" s="1143"/>
      <c r="AH106" s="1138"/>
      <c r="AI106" s="1135"/>
      <c r="AJ106" s="1137"/>
      <c r="AK106" s="1134"/>
    </row>
    <row r="107" spans="1:37" s="592" customFormat="1" ht="14.25" thickTop="1">
      <c r="A107" s="658"/>
      <c r="B107" s="659"/>
      <c r="C107" s="659"/>
      <c r="D107" s="660" t="s">
        <v>1449</v>
      </c>
      <c r="E107" s="660"/>
      <c r="F107" s="660"/>
      <c r="G107" s="660"/>
      <c r="H107" s="660"/>
      <c r="I107" s="660"/>
      <c r="J107" s="660"/>
      <c r="K107" s="660"/>
      <c r="L107" s="660"/>
      <c r="M107" s="660"/>
      <c r="N107" s="660"/>
      <c r="O107" s="660"/>
      <c r="P107" s="660"/>
      <c r="Q107" s="660"/>
      <c r="R107" s="660"/>
      <c r="S107" s="660"/>
      <c r="T107" s="660"/>
      <c r="U107" s="660"/>
      <c r="V107" s="660"/>
      <c r="W107" s="660"/>
      <c r="X107" s="660"/>
      <c r="Y107" s="660"/>
      <c r="Z107" s="660"/>
      <c r="AA107" s="660"/>
      <c r="AB107" s="660"/>
      <c r="AC107" s="661"/>
      <c r="AD107" s="661"/>
      <c r="AE107" s="661"/>
      <c r="AF107" s="662">
        <f>SUM(D107:AE107)</f>
        <v>0</v>
      </c>
      <c r="AG107" s="659"/>
      <c r="AH107" s="659"/>
      <c r="AI107" s="663"/>
      <c r="AJ107" s="658"/>
      <c r="AK107" s="659"/>
    </row>
    <row r="108" spans="1:37" s="592" customFormat="1">
      <c r="A108" s="664" t="s">
        <v>1450</v>
      </c>
      <c r="B108" s="665"/>
      <c r="C108" s="665"/>
      <c r="D108" s="666">
        <v>1</v>
      </c>
      <c r="E108" s="666"/>
      <c r="F108" s="666"/>
      <c r="G108" s="666"/>
      <c r="H108" s="666"/>
      <c r="I108" s="666"/>
      <c r="J108" s="666"/>
      <c r="K108" s="666"/>
      <c r="L108" s="666"/>
      <c r="M108" s="666"/>
      <c r="N108" s="666"/>
      <c r="O108" s="666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2">
        <f>SUM(D108:AE108)</f>
        <v>1</v>
      </c>
      <c r="AG108" s="665"/>
      <c r="AH108" s="665"/>
      <c r="AI108" s="667"/>
      <c r="AJ108" s="664"/>
      <c r="AK108" s="665"/>
    </row>
    <row r="109" spans="1:37" s="592" customFormat="1">
      <c r="A109" s="664"/>
      <c r="B109" s="665"/>
      <c r="C109" s="665"/>
      <c r="D109" s="666"/>
      <c r="E109" s="666"/>
      <c r="F109" s="666"/>
      <c r="G109" s="666"/>
      <c r="H109" s="666"/>
      <c r="I109" s="666"/>
      <c r="J109" s="666"/>
      <c r="K109" s="666"/>
      <c r="L109" s="666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2">
        <f t="shared" ref="AF109:AF146" si="3">SUM(D109:AE109)</f>
        <v>0</v>
      </c>
      <c r="AG109" s="665"/>
      <c r="AH109" s="665"/>
      <c r="AI109" s="667"/>
      <c r="AJ109" s="664"/>
      <c r="AK109" s="665"/>
    </row>
    <row r="110" spans="1:37" s="592" customFormat="1">
      <c r="A110" s="664"/>
      <c r="B110" s="665"/>
      <c r="C110" s="665"/>
      <c r="D110" s="666"/>
      <c r="E110" s="666"/>
      <c r="F110" s="666"/>
      <c r="G110" s="666"/>
      <c r="H110" s="666"/>
      <c r="I110" s="666"/>
      <c r="J110" s="666"/>
      <c r="K110" s="666"/>
      <c r="L110" s="666"/>
      <c r="M110" s="666"/>
      <c r="N110" s="666"/>
      <c r="O110" s="666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2">
        <f t="shared" si="3"/>
        <v>0</v>
      </c>
      <c r="AG110" s="665"/>
      <c r="AH110" s="665"/>
      <c r="AI110" s="667"/>
      <c r="AJ110" s="664"/>
      <c r="AK110" s="665"/>
    </row>
    <row r="111" spans="1:37" s="592" customFormat="1">
      <c r="A111" s="664"/>
      <c r="B111" s="665"/>
      <c r="C111" s="665"/>
      <c r="D111" s="666"/>
      <c r="E111" s="666"/>
      <c r="F111" s="666"/>
      <c r="G111" s="666"/>
      <c r="H111" s="666"/>
      <c r="I111" s="666"/>
      <c r="J111" s="666"/>
      <c r="K111" s="666"/>
      <c r="L111" s="666"/>
      <c r="M111" s="666"/>
      <c r="N111" s="666"/>
      <c r="O111" s="666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2">
        <f t="shared" si="3"/>
        <v>0</v>
      </c>
      <c r="AG111" s="665"/>
      <c r="AH111" s="665"/>
      <c r="AI111" s="667"/>
      <c r="AJ111" s="664"/>
      <c r="AK111" s="665"/>
    </row>
    <row r="112" spans="1:37" s="592" customFormat="1">
      <c r="A112" s="664"/>
      <c r="B112" s="665"/>
      <c r="C112" s="665"/>
      <c r="D112" s="666"/>
      <c r="E112" s="666"/>
      <c r="F112" s="666"/>
      <c r="G112" s="666"/>
      <c r="H112" s="666"/>
      <c r="I112" s="666"/>
      <c r="J112" s="666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2">
        <f t="shared" si="3"/>
        <v>0</v>
      </c>
      <c r="AG112" s="665"/>
      <c r="AH112" s="665"/>
      <c r="AI112" s="667"/>
      <c r="AJ112" s="664"/>
      <c r="AK112" s="665"/>
    </row>
    <row r="113" spans="1:37" s="592" customFormat="1">
      <c r="A113" s="664"/>
      <c r="B113" s="665"/>
      <c r="C113" s="665"/>
      <c r="D113" s="666"/>
      <c r="E113" s="666"/>
      <c r="F113" s="666"/>
      <c r="G113" s="666"/>
      <c r="H113" s="666"/>
      <c r="I113" s="666"/>
      <c r="J113" s="666"/>
      <c r="K113" s="666"/>
      <c r="L113" s="666"/>
      <c r="M113" s="666"/>
      <c r="N113" s="666"/>
      <c r="O113" s="666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2">
        <f t="shared" si="3"/>
        <v>0</v>
      </c>
      <c r="AG113" s="665"/>
      <c r="AH113" s="665"/>
      <c r="AI113" s="667"/>
      <c r="AJ113" s="664"/>
      <c r="AK113" s="665"/>
    </row>
    <row r="114" spans="1:37" s="592" customFormat="1">
      <c r="A114" s="664"/>
      <c r="B114" s="665"/>
      <c r="C114" s="665"/>
      <c r="D114" s="666"/>
      <c r="E114" s="666"/>
      <c r="F114" s="666"/>
      <c r="G114" s="666"/>
      <c r="H114" s="666"/>
      <c r="I114" s="666"/>
      <c r="J114" s="666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2">
        <f t="shared" si="3"/>
        <v>0</v>
      </c>
      <c r="AG114" s="665"/>
      <c r="AH114" s="665"/>
      <c r="AI114" s="667"/>
      <c r="AJ114" s="664"/>
      <c r="AK114" s="665"/>
    </row>
    <row r="115" spans="1:37" s="592" customFormat="1">
      <c r="A115" s="664"/>
      <c r="B115" s="665"/>
      <c r="C115" s="665"/>
      <c r="D115" s="666"/>
      <c r="E115" s="666"/>
      <c r="F115" s="666"/>
      <c r="G115" s="666"/>
      <c r="H115" s="666"/>
      <c r="I115" s="666"/>
      <c r="J115" s="666"/>
      <c r="K115" s="666"/>
      <c r="L115" s="666"/>
      <c r="M115" s="666"/>
      <c r="N115" s="666"/>
      <c r="O115" s="666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2">
        <f t="shared" si="3"/>
        <v>0</v>
      </c>
      <c r="AG115" s="665"/>
      <c r="AH115" s="668"/>
      <c r="AI115" s="669"/>
      <c r="AJ115" s="670"/>
      <c r="AK115" s="668"/>
    </row>
    <row r="116" spans="1:37" s="592" customFormat="1">
      <c r="A116" s="664"/>
      <c r="B116" s="665"/>
      <c r="C116" s="665"/>
      <c r="D116" s="666"/>
      <c r="E116" s="666"/>
      <c r="F116" s="666"/>
      <c r="G116" s="666"/>
      <c r="H116" s="666"/>
      <c r="I116" s="666"/>
      <c r="J116" s="666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2">
        <f t="shared" si="3"/>
        <v>0</v>
      </c>
      <c r="AG116" s="665"/>
      <c r="AH116" s="665"/>
      <c r="AI116" s="667"/>
      <c r="AJ116" s="664"/>
      <c r="AK116" s="665"/>
    </row>
    <row r="117" spans="1:37" s="592" customFormat="1">
      <c r="A117" s="664"/>
      <c r="B117" s="665"/>
      <c r="C117" s="665"/>
      <c r="D117" s="666"/>
      <c r="E117" s="666"/>
      <c r="F117" s="666"/>
      <c r="G117" s="666"/>
      <c r="H117" s="666"/>
      <c r="I117" s="666"/>
      <c r="J117" s="666"/>
      <c r="K117" s="666"/>
      <c r="L117" s="666"/>
      <c r="M117" s="666"/>
      <c r="N117" s="666"/>
      <c r="O117" s="666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2">
        <f t="shared" si="3"/>
        <v>0</v>
      </c>
      <c r="AG117" s="665"/>
      <c r="AH117" s="665"/>
      <c r="AI117" s="667"/>
      <c r="AJ117" s="664"/>
      <c r="AK117" s="665"/>
    </row>
    <row r="118" spans="1:37" s="592" customFormat="1">
      <c r="A118" s="678"/>
      <c r="B118" s="671"/>
      <c r="C118" s="665"/>
      <c r="D118" s="672"/>
      <c r="E118" s="672"/>
      <c r="F118" s="672"/>
      <c r="G118" s="666"/>
      <c r="H118" s="666"/>
      <c r="I118" s="666"/>
      <c r="J118" s="666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2">
        <f t="shared" si="3"/>
        <v>0</v>
      </c>
      <c r="AG118" s="665"/>
      <c r="AH118" s="665"/>
      <c r="AI118" s="667"/>
      <c r="AJ118" s="664"/>
      <c r="AK118" s="665"/>
    </row>
    <row r="119" spans="1:37" s="592" customFormat="1">
      <c r="A119" s="664"/>
      <c r="B119" s="665"/>
      <c r="C119" s="665"/>
      <c r="D119" s="666"/>
      <c r="E119" s="666"/>
      <c r="F119" s="666"/>
      <c r="G119" s="666"/>
      <c r="H119" s="666"/>
      <c r="I119" s="666"/>
      <c r="J119" s="666"/>
      <c r="K119" s="666"/>
      <c r="L119" s="666"/>
      <c r="M119" s="666"/>
      <c r="N119" s="666"/>
      <c r="O119" s="666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2">
        <f t="shared" si="3"/>
        <v>0</v>
      </c>
      <c r="AG119" s="665"/>
      <c r="AH119" s="665"/>
      <c r="AI119" s="667"/>
      <c r="AJ119" s="664"/>
      <c r="AK119" s="665"/>
    </row>
    <row r="120" spans="1:37" s="592" customFormat="1">
      <c r="A120" s="664"/>
      <c r="B120" s="665"/>
      <c r="C120" s="665"/>
      <c r="D120" s="666"/>
      <c r="E120" s="666"/>
      <c r="F120" s="666"/>
      <c r="G120" s="666"/>
      <c r="H120" s="666"/>
      <c r="I120" s="666"/>
      <c r="J120" s="666"/>
      <c r="K120" s="666"/>
      <c r="L120" s="666"/>
      <c r="M120" s="666"/>
      <c r="N120" s="666"/>
      <c r="O120" s="666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2">
        <f t="shared" si="3"/>
        <v>0</v>
      </c>
      <c r="AG120" s="665"/>
      <c r="AH120" s="665"/>
      <c r="AI120" s="667"/>
      <c r="AJ120" s="664"/>
      <c r="AK120" s="665"/>
    </row>
    <row r="121" spans="1:37" s="592" customFormat="1">
      <c r="A121" s="664"/>
      <c r="B121" s="665"/>
      <c r="C121" s="665"/>
      <c r="D121" s="666"/>
      <c r="E121" s="666"/>
      <c r="F121" s="666"/>
      <c r="G121" s="666"/>
      <c r="H121" s="666"/>
      <c r="I121" s="666"/>
      <c r="J121" s="666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2">
        <f t="shared" si="3"/>
        <v>0</v>
      </c>
      <c r="AG121" s="665"/>
      <c r="AH121" s="665"/>
      <c r="AI121" s="667"/>
      <c r="AJ121" s="664"/>
      <c r="AK121" s="665"/>
    </row>
    <row r="122" spans="1:37" s="592" customFormat="1">
      <c r="A122" s="664"/>
      <c r="B122" s="665"/>
      <c r="C122" s="665"/>
      <c r="D122" s="666"/>
      <c r="E122" s="666"/>
      <c r="F122" s="666"/>
      <c r="G122" s="666"/>
      <c r="H122" s="666"/>
      <c r="I122" s="666"/>
      <c r="J122" s="666"/>
      <c r="K122" s="666"/>
      <c r="L122" s="666"/>
      <c r="M122" s="666"/>
      <c r="N122" s="666"/>
      <c r="O122" s="666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2">
        <f t="shared" si="3"/>
        <v>0</v>
      </c>
      <c r="AG122" s="665"/>
      <c r="AH122" s="665"/>
      <c r="AI122" s="667"/>
      <c r="AJ122" s="664"/>
      <c r="AK122" s="665"/>
    </row>
    <row r="123" spans="1:37" s="592" customFormat="1">
      <c r="A123" s="664"/>
      <c r="B123" s="665"/>
      <c r="C123" s="665"/>
      <c r="D123" s="666"/>
      <c r="E123" s="666"/>
      <c r="F123" s="666"/>
      <c r="G123" s="666"/>
      <c r="H123" s="666"/>
      <c r="I123" s="666"/>
      <c r="J123" s="666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2">
        <f t="shared" si="3"/>
        <v>0</v>
      </c>
      <c r="AG123" s="665"/>
      <c r="AH123" s="665"/>
      <c r="AI123" s="667"/>
      <c r="AJ123" s="664"/>
      <c r="AK123" s="665"/>
    </row>
    <row r="124" spans="1:37" s="592" customFormat="1">
      <c r="A124" s="664"/>
      <c r="B124" s="665"/>
      <c r="C124" s="665"/>
      <c r="D124" s="666"/>
      <c r="E124" s="666"/>
      <c r="F124" s="666"/>
      <c r="G124" s="666"/>
      <c r="H124" s="666"/>
      <c r="I124" s="666"/>
      <c r="J124" s="666"/>
      <c r="K124" s="666"/>
      <c r="L124" s="666"/>
      <c r="M124" s="666"/>
      <c r="N124" s="666"/>
      <c r="O124" s="666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2">
        <f t="shared" si="3"/>
        <v>0</v>
      </c>
      <c r="AG124" s="665"/>
      <c r="AH124" s="665"/>
      <c r="AI124" s="667"/>
      <c r="AJ124" s="664"/>
      <c r="AK124" s="665"/>
    </row>
    <row r="125" spans="1:37" s="592" customFormat="1">
      <c r="A125" s="664"/>
      <c r="B125" s="665"/>
      <c r="C125" s="665"/>
      <c r="D125" s="666"/>
      <c r="E125" s="666"/>
      <c r="F125" s="666"/>
      <c r="G125" s="666"/>
      <c r="H125" s="666"/>
      <c r="I125" s="666"/>
      <c r="J125" s="666"/>
      <c r="K125" s="666"/>
      <c r="L125" s="666"/>
      <c r="M125" s="666"/>
      <c r="N125" s="666"/>
      <c r="O125" s="666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2">
        <f t="shared" si="3"/>
        <v>0</v>
      </c>
      <c r="AG125" s="665"/>
      <c r="AH125" s="665"/>
      <c r="AI125" s="667"/>
      <c r="AJ125" s="664"/>
      <c r="AK125" s="665"/>
    </row>
    <row r="126" spans="1:37" s="592" customFormat="1">
      <c r="A126" s="664"/>
      <c r="B126" s="665"/>
      <c r="C126" s="665"/>
      <c r="D126" s="666"/>
      <c r="E126" s="666"/>
      <c r="F126" s="666"/>
      <c r="G126" s="666"/>
      <c r="H126" s="666"/>
      <c r="I126" s="666"/>
      <c r="J126" s="666"/>
      <c r="K126" s="666"/>
      <c r="L126" s="666"/>
      <c r="M126" s="666"/>
      <c r="N126" s="666"/>
      <c r="O126" s="666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2">
        <f t="shared" si="3"/>
        <v>0</v>
      </c>
      <c r="AG126" s="665"/>
      <c r="AH126" s="665"/>
      <c r="AI126" s="667"/>
      <c r="AJ126" s="664"/>
      <c r="AK126" s="665"/>
    </row>
    <row r="127" spans="1:37" s="592" customFormat="1">
      <c r="A127" s="664"/>
      <c r="B127" s="665"/>
      <c r="C127" s="665"/>
      <c r="D127" s="666"/>
      <c r="E127" s="666"/>
      <c r="F127" s="666"/>
      <c r="G127" s="666"/>
      <c r="H127" s="666"/>
      <c r="I127" s="666"/>
      <c r="J127" s="666"/>
      <c r="K127" s="666"/>
      <c r="L127" s="666"/>
      <c r="M127" s="666"/>
      <c r="N127" s="666"/>
      <c r="O127" s="666"/>
      <c r="P127" s="666"/>
      <c r="Q127" s="666"/>
      <c r="R127" s="666"/>
      <c r="S127" s="666"/>
      <c r="T127" s="666"/>
      <c r="U127" s="666"/>
      <c r="V127" s="666"/>
      <c r="W127" s="666"/>
      <c r="X127" s="666"/>
      <c r="Y127" s="666"/>
      <c r="Z127" s="666"/>
      <c r="AA127" s="666"/>
      <c r="AB127" s="666"/>
      <c r="AC127" s="666"/>
      <c r="AD127" s="666"/>
      <c r="AE127" s="666"/>
      <c r="AF127" s="662">
        <f t="shared" si="3"/>
        <v>0</v>
      </c>
      <c r="AG127" s="665"/>
      <c r="AH127" s="665"/>
      <c r="AI127" s="667"/>
      <c r="AJ127" s="664"/>
      <c r="AK127" s="665"/>
    </row>
    <row r="128" spans="1:37" s="592" customFormat="1">
      <c r="A128" s="664"/>
      <c r="B128" s="665"/>
      <c r="C128" s="665"/>
      <c r="D128" s="666"/>
      <c r="E128" s="666"/>
      <c r="F128" s="666"/>
      <c r="G128" s="666"/>
      <c r="H128" s="666"/>
      <c r="I128" s="666"/>
      <c r="J128" s="666"/>
      <c r="K128" s="666"/>
      <c r="L128" s="666"/>
      <c r="M128" s="666"/>
      <c r="N128" s="666"/>
      <c r="O128" s="666"/>
      <c r="P128" s="666"/>
      <c r="Q128" s="666"/>
      <c r="R128" s="666"/>
      <c r="S128" s="666"/>
      <c r="T128" s="666"/>
      <c r="U128" s="666"/>
      <c r="V128" s="666"/>
      <c r="W128" s="666"/>
      <c r="X128" s="666"/>
      <c r="Y128" s="666"/>
      <c r="Z128" s="666"/>
      <c r="AA128" s="666"/>
      <c r="AB128" s="666"/>
      <c r="AC128" s="666"/>
      <c r="AD128" s="666"/>
      <c r="AE128" s="666"/>
      <c r="AF128" s="662">
        <f t="shared" si="3"/>
        <v>0</v>
      </c>
      <c r="AG128" s="665"/>
      <c r="AH128" s="665"/>
      <c r="AI128" s="667"/>
      <c r="AJ128" s="664"/>
      <c r="AK128" s="665"/>
    </row>
    <row r="129" spans="1:37" s="592" customFormat="1">
      <c r="A129" s="664"/>
      <c r="B129" s="665"/>
      <c r="C129" s="665"/>
      <c r="D129" s="666"/>
      <c r="E129" s="666"/>
      <c r="F129" s="666"/>
      <c r="G129" s="666"/>
      <c r="H129" s="666"/>
      <c r="I129" s="666"/>
      <c r="J129" s="666"/>
      <c r="K129" s="666"/>
      <c r="L129" s="666"/>
      <c r="M129" s="666"/>
      <c r="N129" s="666"/>
      <c r="O129" s="666"/>
      <c r="P129" s="666"/>
      <c r="Q129" s="666"/>
      <c r="R129" s="666"/>
      <c r="S129" s="666"/>
      <c r="T129" s="666"/>
      <c r="U129" s="666"/>
      <c r="V129" s="666"/>
      <c r="W129" s="666"/>
      <c r="X129" s="666"/>
      <c r="Y129" s="666"/>
      <c r="Z129" s="666"/>
      <c r="AA129" s="666"/>
      <c r="AB129" s="666"/>
      <c r="AC129" s="666"/>
      <c r="AD129" s="666"/>
      <c r="AE129" s="666"/>
      <c r="AF129" s="662">
        <f t="shared" si="3"/>
        <v>0</v>
      </c>
      <c r="AG129" s="665"/>
      <c r="AH129" s="665"/>
      <c r="AI129" s="667"/>
      <c r="AJ129" s="664"/>
      <c r="AK129" s="665"/>
    </row>
    <row r="130" spans="1:37" s="592" customFormat="1">
      <c r="A130" s="664"/>
      <c r="B130" s="665"/>
      <c r="C130" s="665"/>
      <c r="D130" s="666"/>
      <c r="E130" s="666"/>
      <c r="F130" s="666"/>
      <c r="G130" s="666"/>
      <c r="H130" s="666"/>
      <c r="I130" s="666"/>
      <c r="J130" s="666"/>
      <c r="K130" s="666"/>
      <c r="L130" s="666"/>
      <c r="M130" s="666"/>
      <c r="N130" s="666"/>
      <c r="O130" s="666"/>
      <c r="P130" s="666"/>
      <c r="Q130" s="666"/>
      <c r="R130" s="666"/>
      <c r="S130" s="666"/>
      <c r="T130" s="666"/>
      <c r="U130" s="666"/>
      <c r="V130" s="666"/>
      <c r="W130" s="666"/>
      <c r="X130" s="666"/>
      <c r="Y130" s="666"/>
      <c r="Z130" s="666"/>
      <c r="AA130" s="666"/>
      <c r="AB130" s="666"/>
      <c r="AC130" s="666"/>
      <c r="AD130" s="666"/>
      <c r="AE130" s="666"/>
      <c r="AF130" s="662">
        <f t="shared" si="3"/>
        <v>0</v>
      </c>
      <c r="AG130" s="665"/>
      <c r="AH130" s="665"/>
      <c r="AI130" s="667"/>
      <c r="AJ130" s="664"/>
      <c r="AK130" s="665"/>
    </row>
    <row r="131" spans="1:37" s="592" customFormat="1">
      <c r="A131" s="664"/>
      <c r="B131" s="665"/>
      <c r="C131" s="665"/>
      <c r="D131" s="666"/>
      <c r="E131" s="666"/>
      <c r="F131" s="666"/>
      <c r="G131" s="666"/>
      <c r="H131" s="666"/>
      <c r="I131" s="666"/>
      <c r="J131" s="666"/>
      <c r="K131" s="666"/>
      <c r="L131" s="666"/>
      <c r="M131" s="666"/>
      <c r="N131" s="666"/>
      <c r="O131" s="666"/>
      <c r="P131" s="666"/>
      <c r="Q131" s="666"/>
      <c r="R131" s="666"/>
      <c r="S131" s="666"/>
      <c r="T131" s="666"/>
      <c r="U131" s="666"/>
      <c r="V131" s="666"/>
      <c r="W131" s="666"/>
      <c r="X131" s="666"/>
      <c r="Y131" s="666"/>
      <c r="Z131" s="666"/>
      <c r="AA131" s="666"/>
      <c r="AB131" s="666"/>
      <c r="AC131" s="666"/>
      <c r="AD131" s="666"/>
      <c r="AE131" s="666"/>
      <c r="AF131" s="662">
        <f t="shared" si="3"/>
        <v>0</v>
      </c>
      <c r="AG131" s="665"/>
      <c r="AH131" s="665"/>
      <c r="AI131" s="667"/>
      <c r="AJ131" s="664"/>
      <c r="AK131" s="665"/>
    </row>
    <row r="132" spans="1:37" s="592" customFormat="1">
      <c r="A132" s="664"/>
      <c r="B132" s="665"/>
      <c r="C132" s="665"/>
      <c r="D132" s="666"/>
      <c r="E132" s="666"/>
      <c r="F132" s="666"/>
      <c r="G132" s="666"/>
      <c r="H132" s="666"/>
      <c r="I132" s="666"/>
      <c r="J132" s="666"/>
      <c r="K132" s="666"/>
      <c r="L132" s="666"/>
      <c r="M132" s="666"/>
      <c r="N132" s="666"/>
      <c r="O132" s="666"/>
      <c r="P132" s="666"/>
      <c r="Q132" s="666"/>
      <c r="R132" s="666"/>
      <c r="S132" s="666"/>
      <c r="T132" s="666"/>
      <c r="U132" s="666"/>
      <c r="V132" s="666"/>
      <c r="W132" s="666"/>
      <c r="X132" s="666"/>
      <c r="Y132" s="666"/>
      <c r="Z132" s="666"/>
      <c r="AA132" s="666"/>
      <c r="AB132" s="666"/>
      <c r="AC132" s="666"/>
      <c r="AD132" s="666"/>
      <c r="AE132" s="666"/>
      <c r="AF132" s="662">
        <f t="shared" si="3"/>
        <v>0</v>
      </c>
      <c r="AG132" s="665"/>
      <c r="AH132" s="665"/>
      <c r="AI132" s="667"/>
      <c r="AJ132" s="664"/>
      <c r="AK132" s="665"/>
    </row>
    <row r="133" spans="1:37" s="592" customFormat="1">
      <c r="A133" s="664"/>
      <c r="B133" s="665"/>
      <c r="C133" s="665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  <c r="T133" s="666"/>
      <c r="U133" s="666"/>
      <c r="V133" s="666"/>
      <c r="W133" s="666"/>
      <c r="X133" s="666"/>
      <c r="Y133" s="666"/>
      <c r="Z133" s="666"/>
      <c r="AA133" s="666"/>
      <c r="AB133" s="666"/>
      <c r="AC133" s="666"/>
      <c r="AD133" s="666"/>
      <c r="AE133" s="666"/>
      <c r="AF133" s="662">
        <f t="shared" si="3"/>
        <v>0</v>
      </c>
      <c r="AG133" s="665"/>
      <c r="AH133" s="665"/>
      <c r="AI133" s="667"/>
      <c r="AJ133" s="664"/>
      <c r="AK133" s="665"/>
    </row>
    <row r="134" spans="1:37" s="592" customFormat="1">
      <c r="A134" s="664"/>
      <c r="B134" s="665"/>
      <c r="C134" s="665"/>
      <c r="D134" s="666"/>
      <c r="E134" s="666"/>
      <c r="F134" s="666"/>
      <c r="G134" s="666"/>
      <c r="H134" s="666"/>
      <c r="I134" s="666"/>
      <c r="J134" s="666"/>
      <c r="K134" s="666"/>
      <c r="L134" s="666"/>
      <c r="M134" s="666"/>
      <c r="N134" s="666"/>
      <c r="O134" s="666"/>
      <c r="P134" s="666"/>
      <c r="Q134" s="666"/>
      <c r="R134" s="666"/>
      <c r="S134" s="666"/>
      <c r="T134" s="666"/>
      <c r="U134" s="666"/>
      <c r="V134" s="666"/>
      <c r="W134" s="666"/>
      <c r="X134" s="666"/>
      <c r="Y134" s="666"/>
      <c r="Z134" s="666"/>
      <c r="AA134" s="666"/>
      <c r="AB134" s="666"/>
      <c r="AC134" s="666"/>
      <c r="AD134" s="666"/>
      <c r="AE134" s="666"/>
      <c r="AF134" s="662">
        <f t="shared" si="3"/>
        <v>0</v>
      </c>
      <c r="AG134" s="665"/>
      <c r="AH134" s="665"/>
      <c r="AI134" s="667"/>
      <c r="AJ134" s="664"/>
      <c r="AK134" s="665"/>
    </row>
    <row r="135" spans="1:37" s="592" customFormat="1">
      <c r="A135" s="664"/>
      <c r="B135" s="665"/>
      <c r="C135" s="665"/>
      <c r="D135" s="666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6"/>
      <c r="X135" s="666"/>
      <c r="Y135" s="666"/>
      <c r="Z135" s="666"/>
      <c r="AA135" s="666"/>
      <c r="AB135" s="666"/>
      <c r="AC135" s="666"/>
      <c r="AD135" s="666"/>
      <c r="AE135" s="666"/>
      <c r="AF135" s="662">
        <f t="shared" si="3"/>
        <v>0</v>
      </c>
      <c r="AG135" s="665"/>
      <c r="AH135" s="665"/>
      <c r="AI135" s="667"/>
      <c r="AJ135" s="664"/>
      <c r="AK135" s="665"/>
    </row>
    <row r="136" spans="1:37" s="592" customFormat="1">
      <c r="A136" s="664"/>
      <c r="B136" s="665"/>
      <c r="C136" s="665"/>
      <c r="D136" s="666"/>
      <c r="E136" s="666"/>
      <c r="F136" s="666"/>
      <c r="G136" s="666"/>
      <c r="H136" s="666"/>
      <c r="I136" s="666"/>
      <c r="J136" s="666"/>
      <c r="K136" s="666"/>
      <c r="L136" s="666"/>
      <c r="M136" s="666"/>
      <c r="N136" s="666"/>
      <c r="O136" s="666"/>
      <c r="P136" s="666"/>
      <c r="Q136" s="666"/>
      <c r="R136" s="666"/>
      <c r="S136" s="666"/>
      <c r="T136" s="666"/>
      <c r="U136" s="666"/>
      <c r="V136" s="666"/>
      <c r="W136" s="666"/>
      <c r="X136" s="666"/>
      <c r="Y136" s="666"/>
      <c r="Z136" s="666"/>
      <c r="AA136" s="666"/>
      <c r="AB136" s="666"/>
      <c r="AC136" s="666"/>
      <c r="AD136" s="666"/>
      <c r="AE136" s="666"/>
      <c r="AF136" s="662">
        <f t="shared" si="3"/>
        <v>0</v>
      </c>
      <c r="AG136" s="665"/>
      <c r="AH136" s="665"/>
      <c r="AI136" s="667"/>
      <c r="AJ136" s="664"/>
      <c r="AK136" s="665"/>
    </row>
    <row r="137" spans="1:37" s="592" customFormat="1">
      <c r="A137" s="664"/>
      <c r="B137" s="665"/>
      <c r="C137" s="665"/>
      <c r="D137" s="666"/>
      <c r="E137" s="666"/>
      <c r="F137" s="666"/>
      <c r="G137" s="666"/>
      <c r="H137" s="666"/>
      <c r="I137" s="666"/>
      <c r="J137" s="666"/>
      <c r="K137" s="666"/>
      <c r="L137" s="666"/>
      <c r="M137" s="666"/>
      <c r="N137" s="666"/>
      <c r="O137" s="666"/>
      <c r="P137" s="666"/>
      <c r="Q137" s="666"/>
      <c r="R137" s="666"/>
      <c r="S137" s="666"/>
      <c r="T137" s="666"/>
      <c r="U137" s="666"/>
      <c r="V137" s="666"/>
      <c r="W137" s="666"/>
      <c r="X137" s="666"/>
      <c r="Y137" s="666"/>
      <c r="Z137" s="666"/>
      <c r="AA137" s="666"/>
      <c r="AB137" s="666"/>
      <c r="AC137" s="666"/>
      <c r="AD137" s="666"/>
      <c r="AE137" s="666"/>
      <c r="AF137" s="662">
        <f t="shared" si="3"/>
        <v>0</v>
      </c>
      <c r="AG137" s="665"/>
      <c r="AH137" s="665"/>
      <c r="AI137" s="667"/>
      <c r="AJ137" s="664"/>
      <c r="AK137" s="665"/>
    </row>
    <row r="138" spans="1:37" s="592" customFormat="1">
      <c r="A138" s="664"/>
      <c r="B138" s="665"/>
      <c r="C138" s="665"/>
      <c r="D138" s="666"/>
      <c r="E138" s="666"/>
      <c r="F138" s="666"/>
      <c r="G138" s="666"/>
      <c r="H138" s="666"/>
      <c r="I138" s="666"/>
      <c r="J138" s="666"/>
      <c r="K138" s="666"/>
      <c r="L138" s="666"/>
      <c r="M138" s="666"/>
      <c r="N138" s="666"/>
      <c r="O138" s="666"/>
      <c r="P138" s="666"/>
      <c r="Q138" s="666"/>
      <c r="R138" s="666"/>
      <c r="S138" s="666"/>
      <c r="T138" s="666"/>
      <c r="U138" s="666"/>
      <c r="V138" s="666"/>
      <c r="W138" s="666"/>
      <c r="X138" s="666"/>
      <c r="Y138" s="666"/>
      <c r="Z138" s="666"/>
      <c r="AA138" s="666"/>
      <c r="AB138" s="666"/>
      <c r="AC138" s="666"/>
      <c r="AD138" s="666"/>
      <c r="AE138" s="666"/>
      <c r="AF138" s="662">
        <f t="shared" si="3"/>
        <v>0</v>
      </c>
      <c r="AG138" s="665"/>
      <c r="AH138" s="665"/>
      <c r="AI138" s="667"/>
      <c r="AJ138" s="664"/>
      <c r="AK138" s="665"/>
    </row>
    <row r="139" spans="1:37" s="592" customFormat="1">
      <c r="A139" s="664"/>
      <c r="B139" s="665"/>
      <c r="C139" s="665"/>
      <c r="D139" s="666"/>
      <c r="E139" s="666"/>
      <c r="F139" s="666"/>
      <c r="G139" s="666"/>
      <c r="H139" s="666"/>
      <c r="I139" s="666"/>
      <c r="J139" s="666"/>
      <c r="K139" s="666"/>
      <c r="L139" s="666"/>
      <c r="M139" s="666"/>
      <c r="N139" s="666"/>
      <c r="O139" s="666"/>
      <c r="P139" s="666"/>
      <c r="Q139" s="666"/>
      <c r="R139" s="666"/>
      <c r="S139" s="666"/>
      <c r="T139" s="666"/>
      <c r="U139" s="666"/>
      <c r="V139" s="666"/>
      <c r="W139" s="666"/>
      <c r="X139" s="666"/>
      <c r="Y139" s="666"/>
      <c r="Z139" s="666"/>
      <c r="AA139" s="666"/>
      <c r="AB139" s="666"/>
      <c r="AC139" s="666"/>
      <c r="AD139" s="666"/>
      <c r="AE139" s="666"/>
      <c r="AF139" s="662">
        <f t="shared" si="3"/>
        <v>0</v>
      </c>
      <c r="AG139" s="665"/>
      <c r="AH139" s="665"/>
      <c r="AI139" s="667"/>
      <c r="AJ139" s="664"/>
      <c r="AK139" s="665"/>
    </row>
    <row r="140" spans="1:37" s="592" customFormat="1">
      <c r="A140" s="664"/>
      <c r="B140" s="665"/>
      <c r="C140" s="665"/>
      <c r="D140" s="666"/>
      <c r="E140" s="666"/>
      <c r="F140" s="666"/>
      <c r="G140" s="666"/>
      <c r="H140" s="666"/>
      <c r="I140" s="666"/>
      <c r="J140" s="666"/>
      <c r="K140" s="666"/>
      <c r="L140" s="666"/>
      <c r="M140" s="666"/>
      <c r="N140" s="666"/>
      <c r="O140" s="666"/>
      <c r="P140" s="666"/>
      <c r="Q140" s="666"/>
      <c r="R140" s="666"/>
      <c r="S140" s="666"/>
      <c r="T140" s="666"/>
      <c r="U140" s="666"/>
      <c r="V140" s="666"/>
      <c r="W140" s="666"/>
      <c r="X140" s="666"/>
      <c r="Y140" s="666"/>
      <c r="Z140" s="666"/>
      <c r="AA140" s="666"/>
      <c r="AB140" s="666"/>
      <c r="AC140" s="666"/>
      <c r="AD140" s="666"/>
      <c r="AE140" s="666"/>
      <c r="AF140" s="662">
        <f t="shared" si="3"/>
        <v>0</v>
      </c>
      <c r="AG140" s="665"/>
      <c r="AH140" s="665"/>
      <c r="AI140" s="667"/>
      <c r="AJ140" s="664"/>
      <c r="AK140" s="665"/>
    </row>
    <row r="141" spans="1:37" s="592" customFormat="1">
      <c r="A141" s="664"/>
      <c r="B141" s="665"/>
      <c r="C141" s="665"/>
      <c r="D141" s="666"/>
      <c r="E141" s="666"/>
      <c r="F141" s="666"/>
      <c r="G141" s="666"/>
      <c r="H141" s="666"/>
      <c r="I141" s="666"/>
      <c r="J141" s="666"/>
      <c r="K141" s="666"/>
      <c r="L141" s="666"/>
      <c r="M141" s="666"/>
      <c r="N141" s="666"/>
      <c r="O141" s="666"/>
      <c r="P141" s="666"/>
      <c r="Q141" s="666"/>
      <c r="R141" s="666"/>
      <c r="S141" s="666"/>
      <c r="T141" s="666"/>
      <c r="U141" s="666"/>
      <c r="V141" s="666"/>
      <c r="W141" s="666"/>
      <c r="X141" s="666"/>
      <c r="Y141" s="666"/>
      <c r="Z141" s="666"/>
      <c r="AA141" s="666"/>
      <c r="AB141" s="666"/>
      <c r="AC141" s="666"/>
      <c r="AD141" s="666"/>
      <c r="AE141" s="666"/>
      <c r="AF141" s="662">
        <f t="shared" si="3"/>
        <v>0</v>
      </c>
      <c r="AG141" s="665"/>
      <c r="AH141" s="665"/>
      <c r="AI141" s="667"/>
      <c r="AJ141" s="664"/>
      <c r="AK141" s="665"/>
    </row>
    <row r="142" spans="1:37" s="592" customFormat="1">
      <c r="A142" s="664"/>
      <c r="B142" s="665"/>
      <c r="C142" s="665"/>
      <c r="D142" s="666"/>
      <c r="E142" s="666"/>
      <c r="F142" s="666"/>
      <c r="G142" s="666"/>
      <c r="H142" s="666"/>
      <c r="I142" s="666"/>
      <c r="J142" s="666"/>
      <c r="K142" s="666"/>
      <c r="L142" s="666"/>
      <c r="M142" s="666"/>
      <c r="N142" s="666"/>
      <c r="O142" s="666"/>
      <c r="P142" s="666"/>
      <c r="Q142" s="666"/>
      <c r="R142" s="666"/>
      <c r="S142" s="666"/>
      <c r="T142" s="666"/>
      <c r="U142" s="666"/>
      <c r="V142" s="666"/>
      <c r="W142" s="666"/>
      <c r="X142" s="666"/>
      <c r="Y142" s="666"/>
      <c r="Z142" s="666"/>
      <c r="AA142" s="666"/>
      <c r="AB142" s="666"/>
      <c r="AC142" s="666"/>
      <c r="AD142" s="666"/>
      <c r="AE142" s="666"/>
      <c r="AF142" s="662">
        <f t="shared" si="3"/>
        <v>0</v>
      </c>
      <c r="AG142" s="665"/>
      <c r="AH142" s="665"/>
      <c r="AI142" s="667"/>
      <c r="AJ142" s="664"/>
      <c r="AK142" s="665"/>
    </row>
    <row r="143" spans="1:37" s="592" customFormat="1">
      <c r="A143" s="664"/>
      <c r="B143" s="665"/>
      <c r="C143" s="665"/>
      <c r="D143" s="666"/>
      <c r="E143" s="666"/>
      <c r="F143" s="666"/>
      <c r="G143" s="666"/>
      <c r="H143" s="666"/>
      <c r="I143" s="666"/>
      <c r="J143" s="666"/>
      <c r="K143" s="666"/>
      <c r="L143" s="666"/>
      <c r="M143" s="666"/>
      <c r="N143" s="666"/>
      <c r="O143" s="666"/>
      <c r="P143" s="666"/>
      <c r="Q143" s="666"/>
      <c r="R143" s="666"/>
      <c r="S143" s="666"/>
      <c r="T143" s="666"/>
      <c r="U143" s="666"/>
      <c r="V143" s="666"/>
      <c r="W143" s="666"/>
      <c r="X143" s="666"/>
      <c r="Y143" s="666"/>
      <c r="Z143" s="666"/>
      <c r="AA143" s="666"/>
      <c r="AB143" s="666"/>
      <c r="AC143" s="666"/>
      <c r="AD143" s="666"/>
      <c r="AE143" s="666"/>
      <c r="AF143" s="662">
        <f t="shared" si="3"/>
        <v>0</v>
      </c>
      <c r="AG143" s="665"/>
      <c r="AH143" s="665"/>
      <c r="AI143" s="667"/>
      <c r="AJ143" s="664"/>
      <c r="AK143" s="665"/>
    </row>
    <row r="144" spans="1:37" s="592" customFormat="1">
      <c r="A144" s="664"/>
      <c r="B144" s="665"/>
      <c r="C144" s="665"/>
      <c r="D144" s="666"/>
      <c r="E144" s="666"/>
      <c r="F144" s="666"/>
      <c r="G144" s="666"/>
      <c r="H144" s="666"/>
      <c r="I144" s="666"/>
      <c r="J144" s="666"/>
      <c r="K144" s="666"/>
      <c r="L144" s="666"/>
      <c r="M144" s="666"/>
      <c r="N144" s="666"/>
      <c r="O144" s="666"/>
      <c r="P144" s="666"/>
      <c r="Q144" s="666"/>
      <c r="R144" s="666"/>
      <c r="S144" s="666"/>
      <c r="T144" s="666"/>
      <c r="U144" s="666"/>
      <c r="V144" s="666"/>
      <c r="W144" s="666"/>
      <c r="X144" s="666"/>
      <c r="Y144" s="666"/>
      <c r="Z144" s="666"/>
      <c r="AA144" s="666"/>
      <c r="AB144" s="666"/>
      <c r="AC144" s="666"/>
      <c r="AD144" s="666"/>
      <c r="AE144" s="666"/>
      <c r="AF144" s="662">
        <f t="shared" si="3"/>
        <v>0</v>
      </c>
      <c r="AG144" s="665"/>
      <c r="AH144" s="665"/>
      <c r="AI144" s="667"/>
      <c r="AJ144" s="664"/>
      <c r="AK144" s="665"/>
    </row>
    <row r="145" spans="1:37" s="592" customFormat="1">
      <c r="A145" s="664"/>
      <c r="B145" s="665"/>
      <c r="C145" s="665"/>
      <c r="D145" s="666"/>
      <c r="E145" s="666"/>
      <c r="F145" s="666"/>
      <c r="G145" s="666"/>
      <c r="H145" s="666"/>
      <c r="I145" s="666"/>
      <c r="J145" s="666"/>
      <c r="K145" s="666"/>
      <c r="L145" s="666"/>
      <c r="M145" s="666"/>
      <c r="N145" s="666"/>
      <c r="O145" s="666"/>
      <c r="P145" s="666"/>
      <c r="Q145" s="666"/>
      <c r="R145" s="666"/>
      <c r="S145" s="666"/>
      <c r="T145" s="666"/>
      <c r="U145" s="666"/>
      <c r="V145" s="666"/>
      <c r="W145" s="666"/>
      <c r="X145" s="666"/>
      <c r="Y145" s="666"/>
      <c r="Z145" s="666"/>
      <c r="AA145" s="666"/>
      <c r="AB145" s="666"/>
      <c r="AC145" s="666"/>
      <c r="AD145" s="666"/>
      <c r="AE145" s="666"/>
      <c r="AF145" s="662">
        <f t="shared" si="3"/>
        <v>0</v>
      </c>
      <c r="AG145" s="665"/>
      <c r="AH145" s="665"/>
      <c r="AI145" s="667"/>
      <c r="AJ145" s="664"/>
      <c r="AK145" s="665"/>
    </row>
    <row r="146" spans="1:37" s="592" customFormat="1">
      <c r="A146" s="673"/>
      <c r="B146" s="674"/>
      <c r="C146" s="674"/>
      <c r="D146" s="675"/>
      <c r="E146" s="675"/>
      <c r="F146" s="675"/>
      <c r="G146" s="675"/>
      <c r="H146" s="675"/>
      <c r="I146" s="675"/>
      <c r="J146" s="675"/>
      <c r="K146" s="675"/>
      <c r="L146" s="675"/>
      <c r="M146" s="675"/>
      <c r="N146" s="675"/>
      <c r="O146" s="675"/>
      <c r="P146" s="675"/>
      <c r="Q146" s="675"/>
      <c r="R146" s="675"/>
      <c r="S146" s="675"/>
      <c r="T146" s="675"/>
      <c r="U146" s="675"/>
      <c r="V146" s="675"/>
      <c r="W146" s="675"/>
      <c r="X146" s="675"/>
      <c r="Y146" s="675"/>
      <c r="Z146" s="675"/>
      <c r="AA146" s="675"/>
      <c r="AB146" s="675"/>
      <c r="AC146" s="666"/>
      <c r="AD146" s="666"/>
      <c r="AE146" s="666"/>
      <c r="AF146" s="662">
        <f t="shared" si="3"/>
        <v>0</v>
      </c>
      <c r="AG146" s="674"/>
      <c r="AH146" s="674"/>
      <c r="AI146" s="676"/>
      <c r="AJ146" s="673"/>
      <c r="AK146" s="674"/>
    </row>
    <row r="147" spans="1:37" s="592" customFormat="1">
      <c r="A147" s="650"/>
      <c r="B147" s="650"/>
      <c r="C147" s="650"/>
      <c r="D147" s="1115" t="s">
        <v>1239</v>
      </c>
      <c r="E147" s="1116"/>
      <c r="F147" s="1119" t="s">
        <v>1245</v>
      </c>
      <c r="G147" s="1120"/>
      <c r="H147" s="1120"/>
      <c r="I147" s="1120"/>
      <c r="J147" s="1120"/>
      <c r="K147" s="1120"/>
      <c r="L147" s="1116"/>
      <c r="M147" s="677"/>
      <c r="N147" s="677"/>
      <c r="O147" s="677"/>
      <c r="P147" s="677"/>
      <c r="Q147" s="677"/>
      <c r="R147" s="677"/>
      <c r="S147" s="677"/>
      <c r="T147" s="677"/>
      <c r="U147" s="677"/>
      <c r="V147" s="677"/>
      <c r="W147" s="677"/>
      <c r="X147" s="677"/>
      <c r="Y147" s="677"/>
      <c r="Z147" s="677"/>
      <c r="AA147" s="677"/>
      <c r="AB147" s="677"/>
      <c r="AC147" s="677"/>
      <c r="AD147" s="677"/>
      <c r="AE147" s="677"/>
      <c r="AF147" s="677"/>
      <c r="AG147" s="677"/>
      <c r="AH147" s="677"/>
      <c r="AI147" s="677"/>
      <c r="AJ147" s="677"/>
      <c r="AK147" s="677"/>
    </row>
    <row r="148" spans="1:37" s="592" customFormat="1">
      <c r="A148" s="1122" t="s">
        <v>1448</v>
      </c>
      <c r="B148" s="1123">
        <f>B98+1</f>
        <v>3</v>
      </c>
      <c r="C148" s="649"/>
      <c r="D148" s="1117"/>
      <c r="E148" s="1118"/>
      <c r="F148" s="1117"/>
      <c r="G148" s="1121"/>
      <c r="H148" s="1121"/>
      <c r="I148" s="1121"/>
      <c r="J148" s="1121"/>
      <c r="K148" s="1121"/>
      <c r="L148" s="1118"/>
      <c r="M148" s="649"/>
      <c r="N148" s="649"/>
      <c r="O148" s="593" t="str">
        <f>O98</f>
        <v>関の山車会館伝承活動棟及び展示棟改修工事</v>
      </c>
      <c r="P148" s="649"/>
      <c r="Q148" s="649"/>
      <c r="R148" s="649"/>
      <c r="S148" s="649"/>
      <c r="T148" s="649"/>
      <c r="U148" s="649"/>
      <c r="V148" s="649"/>
      <c r="W148" s="649"/>
      <c r="X148" s="649"/>
      <c r="Y148" s="649"/>
      <c r="Z148" s="649"/>
      <c r="AA148" s="649"/>
      <c r="AB148" s="649"/>
      <c r="AC148" s="649"/>
      <c r="AD148" s="649"/>
      <c r="AE148" s="649"/>
      <c r="AF148" s="649"/>
      <c r="AG148" s="649"/>
      <c r="AH148" s="649"/>
      <c r="AI148" s="649"/>
      <c r="AJ148" s="649"/>
      <c r="AK148" s="649"/>
    </row>
    <row r="149" spans="1:37" s="592" customFormat="1">
      <c r="A149" s="1122"/>
      <c r="B149" s="1123"/>
      <c r="C149" s="649"/>
      <c r="D149" s="1115" t="s">
        <v>1241</v>
      </c>
      <c r="E149" s="1116"/>
      <c r="F149" s="1119"/>
      <c r="G149" s="1120"/>
      <c r="H149" s="1120"/>
      <c r="I149" s="1120"/>
      <c r="J149" s="1120"/>
      <c r="K149" s="1120"/>
      <c r="L149" s="1116"/>
      <c r="M149" s="649"/>
      <c r="N149" s="649"/>
      <c r="O149" s="649"/>
      <c r="P149" s="649"/>
      <c r="Q149" s="649"/>
      <c r="R149" s="649"/>
      <c r="S149" s="649"/>
      <c r="T149" s="649"/>
      <c r="U149" s="649"/>
      <c r="V149" s="649"/>
      <c r="W149" s="649"/>
      <c r="X149" s="649"/>
      <c r="Y149" s="649"/>
      <c r="Z149" s="649"/>
      <c r="AA149" s="649"/>
      <c r="AB149" s="649"/>
      <c r="AC149" s="649"/>
      <c r="AD149" s="649"/>
      <c r="AE149" s="649"/>
      <c r="AF149" s="649"/>
      <c r="AG149" s="649"/>
      <c r="AH149" s="649"/>
      <c r="AI149" s="649"/>
      <c r="AJ149" s="649"/>
      <c r="AK149" s="649"/>
    </row>
    <row r="150" spans="1:37" s="592" customFormat="1">
      <c r="A150" s="649"/>
      <c r="B150" s="649"/>
      <c r="C150" s="649"/>
      <c r="D150" s="1117"/>
      <c r="E150" s="1118"/>
      <c r="F150" s="1117"/>
      <c r="G150" s="1121"/>
      <c r="H150" s="1121"/>
      <c r="I150" s="1121"/>
      <c r="J150" s="1121"/>
      <c r="K150" s="1121"/>
      <c r="L150" s="1118"/>
      <c r="M150" s="649"/>
      <c r="N150" s="649"/>
      <c r="O150" s="649"/>
      <c r="P150" s="649"/>
      <c r="Q150" s="649"/>
      <c r="R150" s="649"/>
      <c r="S150" s="649"/>
      <c r="T150" s="649"/>
      <c r="U150" s="649"/>
      <c r="V150" s="649"/>
      <c r="W150" s="649"/>
      <c r="X150" s="649"/>
      <c r="Y150" s="649"/>
      <c r="Z150" s="649"/>
      <c r="AA150" s="649"/>
      <c r="AB150" s="649"/>
      <c r="AC150" s="649"/>
      <c r="AD150" s="649"/>
      <c r="AE150" s="649"/>
      <c r="AF150" s="649"/>
      <c r="AG150" s="649"/>
      <c r="AH150" s="649"/>
      <c r="AI150" s="649"/>
      <c r="AJ150" s="649"/>
      <c r="AK150" s="649"/>
    </row>
  </sheetData>
  <mergeCells count="54">
    <mergeCell ref="A3:A4"/>
    <mergeCell ref="B3:B4"/>
    <mergeCell ref="C3:C4"/>
    <mergeCell ref="D3:AF4"/>
    <mergeCell ref="AG3:AG6"/>
    <mergeCell ref="AI3:AK4"/>
    <mergeCell ref="D5:AE6"/>
    <mergeCell ref="AF5:AF6"/>
    <mergeCell ref="AI5:AI6"/>
    <mergeCell ref="AJ5:AJ6"/>
    <mergeCell ref="AK5:AK6"/>
    <mergeCell ref="AH3:AH6"/>
    <mergeCell ref="D47:E48"/>
    <mergeCell ref="F47:L48"/>
    <mergeCell ref="A48:A49"/>
    <mergeCell ref="B48:B49"/>
    <mergeCell ref="D49:E50"/>
    <mergeCell ref="F49:L50"/>
    <mergeCell ref="A53:A54"/>
    <mergeCell ref="B53:B54"/>
    <mergeCell ref="C53:C54"/>
    <mergeCell ref="D53:AF54"/>
    <mergeCell ref="AG53:AG56"/>
    <mergeCell ref="AI53:AK54"/>
    <mergeCell ref="D55:AE56"/>
    <mergeCell ref="AF55:AF56"/>
    <mergeCell ref="AI55:AI56"/>
    <mergeCell ref="AJ55:AJ56"/>
    <mergeCell ref="AK55:AK56"/>
    <mergeCell ref="AH53:AH56"/>
    <mergeCell ref="D97:E98"/>
    <mergeCell ref="F97:L98"/>
    <mergeCell ref="A98:A99"/>
    <mergeCell ref="B98:B99"/>
    <mergeCell ref="D99:E100"/>
    <mergeCell ref="F99:L100"/>
    <mergeCell ref="A103:A104"/>
    <mergeCell ref="B103:B104"/>
    <mergeCell ref="C103:C104"/>
    <mergeCell ref="D103:AF104"/>
    <mergeCell ref="AG103:AG106"/>
    <mergeCell ref="AI103:AK104"/>
    <mergeCell ref="D105:AE106"/>
    <mergeCell ref="AF105:AF106"/>
    <mergeCell ref="AI105:AI106"/>
    <mergeCell ref="AJ105:AJ106"/>
    <mergeCell ref="AK105:AK106"/>
    <mergeCell ref="AH103:AH106"/>
    <mergeCell ref="D147:E148"/>
    <mergeCell ref="F147:L148"/>
    <mergeCell ref="A148:A149"/>
    <mergeCell ref="B148:B149"/>
    <mergeCell ref="D149:E150"/>
    <mergeCell ref="F149:L150"/>
  </mergeCells>
  <phoneticPr fontId="3"/>
  <printOptions horizontalCentered="1"/>
  <pageMargins left="0.59055118110236227" right="0.59055118110236227" top="0.98425196850393704" bottom="0.19685039370078741" header="0.70866141732283472" footer="0.31496062992125984"/>
  <pageSetup paperSize="9" scale="81" orientation="landscape" r:id="rId1"/>
  <headerFooter alignWithMargins="0">
    <oddFooter>&amp;R&amp;P</oddFooter>
  </headerFooter>
  <rowBreaks count="2" manualBreakCount="2">
    <brk id="50" max="36" man="1"/>
    <brk id="100" max="3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8">
    <tabColor rgb="FF92D050"/>
  </sheetPr>
  <dimension ref="A1:AN150"/>
  <sheetViews>
    <sheetView showZeros="0" view="pageBreakPreview" zoomScale="75" zoomScaleNormal="75" zoomScaleSheetLayoutView="75" workbookViewId="0"/>
  </sheetViews>
  <sheetFormatPr defaultRowHeight="13.5"/>
  <cols>
    <col min="1" max="1" width="8.375" style="595" customWidth="1"/>
    <col min="2" max="3" width="6.625" style="595" customWidth="1"/>
    <col min="4" max="31" width="3.625" style="595" customWidth="1"/>
    <col min="32" max="34" width="7.125" style="595" customWidth="1"/>
    <col min="35" max="35" width="7.625" style="595" customWidth="1"/>
    <col min="36" max="36" width="7.125" style="595" customWidth="1"/>
    <col min="37" max="37" width="7.625" style="595" customWidth="1"/>
    <col min="38" max="40" width="9" style="594"/>
    <col min="41" max="256" width="9" style="595"/>
    <col min="257" max="257" width="8.375" style="595" customWidth="1"/>
    <col min="258" max="259" width="6.625" style="595" customWidth="1"/>
    <col min="260" max="287" width="3.625" style="595" customWidth="1"/>
    <col min="288" max="290" width="7.125" style="595" customWidth="1"/>
    <col min="291" max="291" width="7.625" style="595" customWidth="1"/>
    <col min="292" max="292" width="7.125" style="595" customWidth="1"/>
    <col min="293" max="293" width="7.625" style="595" customWidth="1"/>
    <col min="294" max="512" width="9" style="595"/>
    <col min="513" max="513" width="8.375" style="595" customWidth="1"/>
    <col min="514" max="515" width="6.625" style="595" customWidth="1"/>
    <col min="516" max="543" width="3.625" style="595" customWidth="1"/>
    <col min="544" max="546" width="7.125" style="595" customWidth="1"/>
    <col min="547" max="547" width="7.625" style="595" customWidth="1"/>
    <col min="548" max="548" width="7.125" style="595" customWidth="1"/>
    <col min="549" max="549" width="7.625" style="595" customWidth="1"/>
    <col min="550" max="768" width="9" style="595"/>
    <col min="769" max="769" width="8.375" style="595" customWidth="1"/>
    <col min="770" max="771" width="6.625" style="595" customWidth="1"/>
    <col min="772" max="799" width="3.625" style="595" customWidth="1"/>
    <col min="800" max="802" width="7.125" style="595" customWidth="1"/>
    <col min="803" max="803" width="7.625" style="595" customWidth="1"/>
    <col min="804" max="804" width="7.125" style="595" customWidth="1"/>
    <col min="805" max="805" width="7.625" style="595" customWidth="1"/>
    <col min="806" max="1024" width="9" style="595"/>
    <col min="1025" max="1025" width="8.375" style="595" customWidth="1"/>
    <col min="1026" max="1027" width="6.625" style="595" customWidth="1"/>
    <col min="1028" max="1055" width="3.625" style="595" customWidth="1"/>
    <col min="1056" max="1058" width="7.125" style="595" customWidth="1"/>
    <col min="1059" max="1059" width="7.625" style="595" customWidth="1"/>
    <col min="1060" max="1060" width="7.125" style="595" customWidth="1"/>
    <col min="1061" max="1061" width="7.625" style="595" customWidth="1"/>
    <col min="1062" max="1280" width="9" style="595"/>
    <col min="1281" max="1281" width="8.375" style="595" customWidth="1"/>
    <col min="1282" max="1283" width="6.625" style="595" customWidth="1"/>
    <col min="1284" max="1311" width="3.625" style="595" customWidth="1"/>
    <col min="1312" max="1314" width="7.125" style="595" customWidth="1"/>
    <col min="1315" max="1315" width="7.625" style="595" customWidth="1"/>
    <col min="1316" max="1316" width="7.125" style="595" customWidth="1"/>
    <col min="1317" max="1317" width="7.625" style="595" customWidth="1"/>
    <col min="1318" max="1536" width="9" style="595"/>
    <col min="1537" max="1537" width="8.375" style="595" customWidth="1"/>
    <col min="1538" max="1539" width="6.625" style="595" customWidth="1"/>
    <col min="1540" max="1567" width="3.625" style="595" customWidth="1"/>
    <col min="1568" max="1570" width="7.125" style="595" customWidth="1"/>
    <col min="1571" max="1571" width="7.625" style="595" customWidth="1"/>
    <col min="1572" max="1572" width="7.125" style="595" customWidth="1"/>
    <col min="1573" max="1573" width="7.625" style="595" customWidth="1"/>
    <col min="1574" max="1792" width="9" style="595"/>
    <col min="1793" max="1793" width="8.375" style="595" customWidth="1"/>
    <col min="1794" max="1795" width="6.625" style="595" customWidth="1"/>
    <col min="1796" max="1823" width="3.625" style="595" customWidth="1"/>
    <col min="1824" max="1826" width="7.125" style="595" customWidth="1"/>
    <col min="1827" max="1827" width="7.625" style="595" customWidth="1"/>
    <col min="1828" max="1828" width="7.125" style="595" customWidth="1"/>
    <col min="1829" max="1829" width="7.625" style="595" customWidth="1"/>
    <col min="1830" max="2048" width="9" style="595"/>
    <col min="2049" max="2049" width="8.375" style="595" customWidth="1"/>
    <col min="2050" max="2051" width="6.625" style="595" customWidth="1"/>
    <col min="2052" max="2079" width="3.625" style="595" customWidth="1"/>
    <col min="2080" max="2082" width="7.125" style="595" customWidth="1"/>
    <col min="2083" max="2083" width="7.625" style="595" customWidth="1"/>
    <col min="2084" max="2084" width="7.125" style="595" customWidth="1"/>
    <col min="2085" max="2085" width="7.625" style="595" customWidth="1"/>
    <col min="2086" max="2304" width="9" style="595"/>
    <col min="2305" max="2305" width="8.375" style="595" customWidth="1"/>
    <col min="2306" max="2307" width="6.625" style="595" customWidth="1"/>
    <col min="2308" max="2335" width="3.625" style="595" customWidth="1"/>
    <col min="2336" max="2338" width="7.125" style="595" customWidth="1"/>
    <col min="2339" max="2339" width="7.625" style="595" customWidth="1"/>
    <col min="2340" max="2340" width="7.125" style="595" customWidth="1"/>
    <col min="2341" max="2341" width="7.625" style="595" customWidth="1"/>
    <col min="2342" max="2560" width="9" style="595"/>
    <col min="2561" max="2561" width="8.375" style="595" customWidth="1"/>
    <col min="2562" max="2563" width="6.625" style="595" customWidth="1"/>
    <col min="2564" max="2591" width="3.625" style="595" customWidth="1"/>
    <col min="2592" max="2594" width="7.125" style="595" customWidth="1"/>
    <col min="2595" max="2595" width="7.625" style="595" customWidth="1"/>
    <col min="2596" max="2596" width="7.125" style="595" customWidth="1"/>
    <col min="2597" max="2597" width="7.625" style="595" customWidth="1"/>
    <col min="2598" max="2816" width="9" style="595"/>
    <col min="2817" max="2817" width="8.375" style="595" customWidth="1"/>
    <col min="2818" max="2819" width="6.625" style="595" customWidth="1"/>
    <col min="2820" max="2847" width="3.625" style="595" customWidth="1"/>
    <col min="2848" max="2850" width="7.125" style="595" customWidth="1"/>
    <col min="2851" max="2851" width="7.625" style="595" customWidth="1"/>
    <col min="2852" max="2852" width="7.125" style="595" customWidth="1"/>
    <col min="2853" max="2853" width="7.625" style="595" customWidth="1"/>
    <col min="2854" max="3072" width="9" style="595"/>
    <col min="3073" max="3073" width="8.375" style="595" customWidth="1"/>
    <col min="3074" max="3075" width="6.625" style="595" customWidth="1"/>
    <col min="3076" max="3103" width="3.625" style="595" customWidth="1"/>
    <col min="3104" max="3106" width="7.125" style="595" customWidth="1"/>
    <col min="3107" max="3107" width="7.625" style="595" customWidth="1"/>
    <col min="3108" max="3108" width="7.125" style="595" customWidth="1"/>
    <col min="3109" max="3109" width="7.625" style="595" customWidth="1"/>
    <col min="3110" max="3328" width="9" style="595"/>
    <col min="3329" max="3329" width="8.375" style="595" customWidth="1"/>
    <col min="3330" max="3331" width="6.625" style="595" customWidth="1"/>
    <col min="3332" max="3359" width="3.625" style="595" customWidth="1"/>
    <col min="3360" max="3362" width="7.125" style="595" customWidth="1"/>
    <col min="3363" max="3363" width="7.625" style="595" customWidth="1"/>
    <col min="3364" max="3364" width="7.125" style="595" customWidth="1"/>
    <col min="3365" max="3365" width="7.625" style="595" customWidth="1"/>
    <col min="3366" max="3584" width="9" style="595"/>
    <col min="3585" max="3585" width="8.375" style="595" customWidth="1"/>
    <col min="3586" max="3587" width="6.625" style="595" customWidth="1"/>
    <col min="3588" max="3615" width="3.625" style="595" customWidth="1"/>
    <col min="3616" max="3618" width="7.125" style="595" customWidth="1"/>
    <col min="3619" max="3619" width="7.625" style="595" customWidth="1"/>
    <col min="3620" max="3620" width="7.125" style="595" customWidth="1"/>
    <col min="3621" max="3621" width="7.625" style="595" customWidth="1"/>
    <col min="3622" max="3840" width="9" style="595"/>
    <col min="3841" max="3841" width="8.375" style="595" customWidth="1"/>
    <col min="3842" max="3843" width="6.625" style="595" customWidth="1"/>
    <col min="3844" max="3871" width="3.625" style="595" customWidth="1"/>
    <col min="3872" max="3874" width="7.125" style="595" customWidth="1"/>
    <col min="3875" max="3875" width="7.625" style="595" customWidth="1"/>
    <col min="3876" max="3876" width="7.125" style="595" customWidth="1"/>
    <col min="3877" max="3877" width="7.625" style="595" customWidth="1"/>
    <col min="3878" max="4096" width="9" style="595"/>
    <col min="4097" max="4097" width="8.375" style="595" customWidth="1"/>
    <col min="4098" max="4099" width="6.625" style="595" customWidth="1"/>
    <col min="4100" max="4127" width="3.625" style="595" customWidth="1"/>
    <col min="4128" max="4130" width="7.125" style="595" customWidth="1"/>
    <col min="4131" max="4131" width="7.625" style="595" customWidth="1"/>
    <col min="4132" max="4132" width="7.125" style="595" customWidth="1"/>
    <col min="4133" max="4133" width="7.625" style="595" customWidth="1"/>
    <col min="4134" max="4352" width="9" style="595"/>
    <col min="4353" max="4353" width="8.375" style="595" customWidth="1"/>
    <col min="4354" max="4355" width="6.625" style="595" customWidth="1"/>
    <col min="4356" max="4383" width="3.625" style="595" customWidth="1"/>
    <col min="4384" max="4386" width="7.125" style="595" customWidth="1"/>
    <col min="4387" max="4387" width="7.625" style="595" customWidth="1"/>
    <col min="4388" max="4388" width="7.125" style="595" customWidth="1"/>
    <col min="4389" max="4389" width="7.625" style="595" customWidth="1"/>
    <col min="4390" max="4608" width="9" style="595"/>
    <col min="4609" max="4609" width="8.375" style="595" customWidth="1"/>
    <col min="4610" max="4611" width="6.625" style="595" customWidth="1"/>
    <col min="4612" max="4639" width="3.625" style="595" customWidth="1"/>
    <col min="4640" max="4642" width="7.125" style="595" customWidth="1"/>
    <col min="4643" max="4643" width="7.625" style="595" customWidth="1"/>
    <col min="4644" max="4644" width="7.125" style="595" customWidth="1"/>
    <col min="4645" max="4645" width="7.625" style="595" customWidth="1"/>
    <col min="4646" max="4864" width="9" style="595"/>
    <col min="4865" max="4865" width="8.375" style="595" customWidth="1"/>
    <col min="4866" max="4867" width="6.625" style="595" customWidth="1"/>
    <col min="4868" max="4895" width="3.625" style="595" customWidth="1"/>
    <col min="4896" max="4898" width="7.125" style="595" customWidth="1"/>
    <col min="4899" max="4899" width="7.625" style="595" customWidth="1"/>
    <col min="4900" max="4900" width="7.125" style="595" customWidth="1"/>
    <col min="4901" max="4901" width="7.625" style="595" customWidth="1"/>
    <col min="4902" max="5120" width="9" style="595"/>
    <col min="5121" max="5121" width="8.375" style="595" customWidth="1"/>
    <col min="5122" max="5123" width="6.625" style="595" customWidth="1"/>
    <col min="5124" max="5151" width="3.625" style="595" customWidth="1"/>
    <col min="5152" max="5154" width="7.125" style="595" customWidth="1"/>
    <col min="5155" max="5155" width="7.625" style="595" customWidth="1"/>
    <col min="5156" max="5156" width="7.125" style="595" customWidth="1"/>
    <col min="5157" max="5157" width="7.625" style="595" customWidth="1"/>
    <col min="5158" max="5376" width="9" style="595"/>
    <col min="5377" max="5377" width="8.375" style="595" customWidth="1"/>
    <col min="5378" max="5379" width="6.625" style="595" customWidth="1"/>
    <col min="5380" max="5407" width="3.625" style="595" customWidth="1"/>
    <col min="5408" max="5410" width="7.125" style="595" customWidth="1"/>
    <col min="5411" max="5411" width="7.625" style="595" customWidth="1"/>
    <col min="5412" max="5412" width="7.125" style="595" customWidth="1"/>
    <col min="5413" max="5413" width="7.625" style="595" customWidth="1"/>
    <col min="5414" max="5632" width="9" style="595"/>
    <col min="5633" max="5633" width="8.375" style="595" customWidth="1"/>
    <col min="5634" max="5635" width="6.625" style="595" customWidth="1"/>
    <col min="5636" max="5663" width="3.625" style="595" customWidth="1"/>
    <col min="5664" max="5666" width="7.125" style="595" customWidth="1"/>
    <col min="5667" max="5667" width="7.625" style="595" customWidth="1"/>
    <col min="5668" max="5668" width="7.125" style="595" customWidth="1"/>
    <col min="5669" max="5669" width="7.625" style="595" customWidth="1"/>
    <col min="5670" max="5888" width="9" style="595"/>
    <col min="5889" max="5889" width="8.375" style="595" customWidth="1"/>
    <col min="5890" max="5891" width="6.625" style="595" customWidth="1"/>
    <col min="5892" max="5919" width="3.625" style="595" customWidth="1"/>
    <col min="5920" max="5922" width="7.125" style="595" customWidth="1"/>
    <col min="5923" max="5923" width="7.625" style="595" customWidth="1"/>
    <col min="5924" max="5924" width="7.125" style="595" customWidth="1"/>
    <col min="5925" max="5925" width="7.625" style="595" customWidth="1"/>
    <col min="5926" max="6144" width="9" style="595"/>
    <col min="6145" max="6145" width="8.375" style="595" customWidth="1"/>
    <col min="6146" max="6147" width="6.625" style="595" customWidth="1"/>
    <col min="6148" max="6175" width="3.625" style="595" customWidth="1"/>
    <col min="6176" max="6178" width="7.125" style="595" customWidth="1"/>
    <col min="6179" max="6179" width="7.625" style="595" customWidth="1"/>
    <col min="6180" max="6180" width="7.125" style="595" customWidth="1"/>
    <col min="6181" max="6181" width="7.625" style="595" customWidth="1"/>
    <col min="6182" max="6400" width="9" style="595"/>
    <col min="6401" max="6401" width="8.375" style="595" customWidth="1"/>
    <col min="6402" max="6403" width="6.625" style="595" customWidth="1"/>
    <col min="6404" max="6431" width="3.625" style="595" customWidth="1"/>
    <col min="6432" max="6434" width="7.125" style="595" customWidth="1"/>
    <col min="6435" max="6435" width="7.625" style="595" customWidth="1"/>
    <col min="6436" max="6436" width="7.125" style="595" customWidth="1"/>
    <col min="6437" max="6437" width="7.625" style="595" customWidth="1"/>
    <col min="6438" max="6656" width="9" style="595"/>
    <col min="6657" max="6657" width="8.375" style="595" customWidth="1"/>
    <col min="6658" max="6659" width="6.625" style="595" customWidth="1"/>
    <col min="6660" max="6687" width="3.625" style="595" customWidth="1"/>
    <col min="6688" max="6690" width="7.125" style="595" customWidth="1"/>
    <col min="6691" max="6691" width="7.625" style="595" customWidth="1"/>
    <col min="6692" max="6692" width="7.125" style="595" customWidth="1"/>
    <col min="6693" max="6693" width="7.625" style="595" customWidth="1"/>
    <col min="6694" max="6912" width="9" style="595"/>
    <col min="6913" max="6913" width="8.375" style="595" customWidth="1"/>
    <col min="6914" max="6915" width="6.625" style="595" customWidth="1"/>
    <col min="6916" max="6943" width="3.625" style="595" customWidth="1"/>
    <col min="6944" max="6946" width="7.125" style="595" customWidth="1"/>
    <col min="6947" max="6947" width="7.625" style="595" customWidth="1"/>
    <col min="6948" max="6948" width="7.125" style="595" customWidth="1"/>
    <col min="6949" max="6949" width="7.625" style="595" customWidth="1"/>
    <col min="6950" max="7168" width="9" style="595"/>
    <col min="7169" max="7169" width="8.375" style="595" customWidth="1"/>
    <col min="7170" max="7171" width="6.625" style="595" customWidth="1"/>
    <col min="7172" max="7199" width="3.625" style="595" customWidth="1"/>
    <col min="7200" max="7202" width="7.125" style="595" customWidth="1"/>
    <col min="7203" max="7203" width="7.625" style="595" customWidth="1"/>
    <col min="7204" max="7204" width="7.125" style="595" customWidth="1"/>
    <col min="7205" max="7205" width="7.625" style="595" customWidth="1"/>
    <col min="7206" max="7424" width="9" style="595"/>
    <col min="7425" max="7425" width="8.375" style="595" customWidth="1"/>
    <col min="7426" max="7427" width="6.625" style="595" customWidth="1"/>
    <col min="7428" max="7455" width="3.625" style="595" customWidth="1"/>
    <col min="7456" max="7458" width="7.125" style="595" customWidth="1"/>
    <col min="7459" max="7459" width="7.625" style="595" customWidth="1"/>
    <col min="7460" max="7460" width="7.125" style="595" customWidth="1"/>
    <col min="7461" max="7461" width="7.625" style="595" customWidth="1"/>
    <col min="7462" max="7680" width="9" style="595"/>
    <col min="7681" max="7681" width="8.375" style="595" customWidth="1"/>
    <col min="7682" max="7683" width="6.625" style="595" customWidth="1"/>
    <col min="7684" max="7711" width="3.625" style="595" customWidth="1"/>
    <col min="7712" max="7714" width="7.125" style="595" customWidth="1"/>
    <col min="7715" max="7715" width="7.625" style="595" customWidth="1"/>
    <col min="7716" max="7716" width="7.125" style="595" customWidth="1"/>
    <col min="7717" max="7717" width="7.625" style="595" customWidth="1"/>
    <col min="7718" max="7936" width="9" style="595"/>
    <col min="7937" max="7937" width="8.375" style="595" customWidth="1"/>
    <col min="7938" max="7939" width="6.625" style="595" customWidth="1"/>
    <col min="7940" max="7967" width="3.625" style="595" customWidth="1"/>
    <col min="7968" max="7970" width="7.125" style="595" customWidth="1"/>
    <col min="7971" max="7971" width="7.625" style="595" customWidth="1"/>
    <col min="7972" max="7972" width="7.125" style="595" customWidth="1"/>
    <col min="7973" max="7973" width="7.625" style="595" customWidth="1"/>
    <col min="7974" max="8192" width="9" style="595"/>
    <col min="8193" max="8193" width="8.375" style="595" customWidth="1"/>
    <col min="8194" max="8195" width="6.625" style="595" customWidth="1"/>
    <col min="8196" max="8223" width="3.625" style="595" customWidth="1"/>
    <col min="8224" max="8226" width="7.125" style="595" customWidth="1"/>
    <col min="8227" max="8227" width="7.625" style="595" customWidth="1"/>
    <col min="8228" max="8228" width="7.125" style="595" customWidth="1"/>
    <col min="8229" max="8229" width="7.625" style="595" customWidth="1"/>
    <col min="8230" max="8448" width="9" style="595"/>
    <col min="8449" max="8449" width="8.375" style="595" customWidth="1"/>
    <col min="8450" max="8451" width="6.625" style="595" customWidth="1"/>
    <col min="8452" max="8479" width="3.625" style="595" customWidth="1"/>
    <col min="8480" max="8482" width="7.125" style="595" customWidth="1"/>
    <col min="8483" max="8483" width="7.625" style="595" customWidth="1"/>
    <col min="8484" max="8484" width="7.125" style="595" customWidth="1"/>
    <col min="8485" max="8485" width="7.625" style="595" customWidth="1"/>
    <col min="8486" max="8704" width="9" style="595"/>
    <col min="8705" max="8705" width="8.375" style="595" customWidth="1"/>
    <col min="8706" max="8707" width="6.625" style="595" customWidth="1"/>
    <col min="8708" max="8735" width="3.625" style="595" customWidth="1"/>
    <col min="8736" max="8738" width="7.125" style="595" customWidth="1"/>
    <col min="8739" max="8739" width="7.625" style="595" customWidth="1"/>
    <col min="8740" max="8740" width="7.125" style="595" customWidth="1"/>
    <col min="8741" max="8741" width="7.625" style="595" customWidth="1"/>
    <col min="8742" max="8960" width="9" style="595"/>
    <col min="8961" max="8961" width="8.375" style="595" customWidth="1"/>
    <col min="8962" max="8963" width="6.625" style="595" customWidth="1"/>
    <col min="8964" max="8991" width="3.625" style="595" customWidth="1"/>
    <col min="8992" max="8994" width="7.125" style="595" customWidth="1"/>
    <col min="8995" max="8995" width="7.625" style="595" customWidth="1"/>
    <col min="8996" max="8996" width="7.125" style="595" customWidth="1"/>
    <col min="8997" max="8997" width="7.625" style="595" customWidth="1"/>
    <col min="8998" max="9216" width="9" style="595"/>
    <col min="9217" max="9217" width="8.375" style="595" customWidth="1"/>
    <col min="9218" max="9219" width="6.625" style="595" customWidth="1"/>
    <col min="9220" max="9247" width="3.625" style="595" customWidth="1"/>
    <col min="9248" max="9250" width="7.125" style="595" customWidth="1"/>
    <col min="9251" max="9251" width="7.625" style="595" customWidth="1"/>
    <col min="9252" max="9252" width="7.125" style="595" customWidth="1"/>
    <col min="9253" max="9253" width="7.625" style="595" customWidth="1"/>
    <col min="9254" max="9472" width="9" style="595"/>
    <col min="9473" max="9473" width="8.375" style="595" customWidth="1"/>
    <col min="9474" max="9475" width="6.625" style="595" customWidth="1"/>
    <col min="9476" max="9503" width="3.625" style="595" customWidth="1"/>
    <col min="9504" max="9506" width="7.125" style="595" customWidth="1"/>
    <col min="9507" max="9507" width="7.625" style="595" customWidth="1"/>
    <col min="9508" max="9508" width="7.125" style="595" customWidth="1"/>
    <col min="9509" max="9509" width="7.625" style="595" customWidth="1"/>
    <col min="9510" max="9728" width="9" style="595"/>
    <col min="9729" max="9729" width="8.375" style="595" customWidth="1"/>
    <col min="9730" max="9731" width="6.625" style="595" customWidth="1"/>
    <col min="9732" max="9759" width="3.625" style="595" customWidth="1"/>
    <col min="9760" max="9762" width="7.125" style="595" customWidth="1"/>
    <col min="9763" max="9763" width="7.625" style="595" customWidth="1"/>
    <col min="9764" max="9764" width="7.125" style="595" customWidth="1"/>
    <col min="9765" max="9765" width="7.625" style="595" customWidth="1"/>
    <col min="9766" max="9984" width="9" style="595"/>
    <col min="9985" max="9985" width="8.375" style="595" customWidth="1"/>
    <col min="9986" max="9987" width="6.625" style="595" customWidth="1"/>
    <col min="9988" max="10015" width="3.625" style="595" customWidth="1"/>
    <col min="10016" max="10018" width="7.125" style="595" customWidth="1"/>
    <col min="10019" max="10019" width="7.625" style="595" customWidth="1"/>
    <col min="10020" max="10020" width="7.125" style="595" customWidth="1"/>
    <col min="10021" max="10021" width="7.625" style="595" customWidth="1"/>
    <col min="10022" max="10240" width="9" style="595"/>
    <col min="10241" max="10241" width="8.375" style="595" customWidth="1"/>
    <col min="10242" max="10243" width="6.625" style="595" customWidth="1"/>
    <col min="10244" max="10271" width="3.625" style="595" customWidth="1"/>
    <col min="10272" max="10274" width="7.125" style="595" customWidth="1"/>
    <col min="10275" max="10275" width="7.625" style="595" customWidth="1"/>
    <col min="10276" max="10276" width="7.125" style="595" customWidth="1"/>
    <col min="10277" max="10277" width="7.625" style="595" customWidth="1"/>
    <col min="10278" max="10496" width="9" style="595"/>
    <col min="10497" max="10497" width="8.375" style="595" customWidth="1"/>
    <col min="10498" max="10499" width="6.625" style="595" customWidth="1"/>
    <col min="10500" max="10527" width="3.625" style="595" customWidth="1"/>
    <col min="10528" max="10530" width="7.125" style="595" customWidth="1"/>
    <col min="10531" max="10531" width="7.625" style="595" customWidth="1"/>
    <col min="10532" max="10532" width="7.125" style="595" customWidth="1"/>
    <col min="10533" max="10533" width="7.625" style="595" customWidth="1"/>
    <col min="10534" max="10752" width="9" style="595"/>
    <col min="10753" max="10753" width="8.375" style="595" customWidth="1"/>
    <col min="10754" max="10755" width="6.625" style="595" customWidth="1"/>
    <col min="10756" max="10783" width="3.625" style="595" customWidth="1"/>
    <col min="10784" max="10786" width="7.125" style="595" customWidth="1"/>
    <col min="10787" max="10787" width="7.625" style="595" customWidth="1"/>
    <col min="10788" max="10788" width="7.125" style="595" customWidth="1"/>
    <col min="10789" max="10789" width="7.625" style="595" customWidth="1"/>
    <col min="10790" max="11008" width="9" style="595"/>
    <col min="11009" max="11009" width="8.375" style="595" customWidth="1"/>
    <col min="11010" max="11011" width="6.625" style="595" customWidth="1"/>
    <col min="11012" max="11039" width="3.625" style="595" customWidth="1"/>
    <col min="11040" max="11042" width="7.125" style="595" customWidth="1"/>
    <col min="11043" max="11043" width="7.625" style="595" customWidth="1"/>
    <col min="11044" max="11044" width="7.125" style="595" customWidth="1"/>
    <col min="11045" max="11045" width="7.625" style="595" customWidth="1"/>
    <col min="11046" max="11264" width="9" style="595"/>
    <col min="11265" max="11265" width="8.375" style="595" customWidth="1"/>
    <col min="11266" max="11267" width="6.625" style="595" customWidth="1"/>
    <col min="11268" max="11295" width="3.625" style="595" customWidth="1"/>
    <col min="11296" max="11298" width="7.125" style="595" customWidth="1"/>
    <col min="11299" max="11299" width="7.625" style="595" customWidth="1"/>
    <col min="11300" max="11300" width="7.125" style="595" customWidth="1"/>
    <col min="11301" max="11301" width="7.625" style="595" customWidth="1"/>
    <col min="11302" max="11520" width="9" style="595"/>
    <col min="11521" max="11521" width="8.375" style="595" customWidth="1"/>
    <col min="11522" max="11523" width="6.625" style="595" customWidth="1"/>
    <col min="11524" max="11551" width="3.625" style="595" customWidth="1"/>
    <col min="11552" max="11554" width="7.125" style="595" customWidth="1"/>
    <col min="11555" max="11555" width="7.625" style="595" customWidth="1"/>
    <col min="11556" max="11556" width="7.125" style="595" customWidth="1"/>
    <col min="11557" max="11557" width="7.625" style="595" customWidth="1"/>
    <col min="11558" max="11776" width="9" style="595"/>
    <col min="11777" max="11777" width="8.375" style="595" customWidth="1"/>
    <col min="11778" max="11779" width="6.625" style="595" customWidth="1"/>
    <col min="11780" max="11807" width="3.625" style="595" customWidth="1"/>
    <col min="11808" max="11810" width="7.125" style="595" customWidth="1"/>
    <col min="11811" max="11811" width="7.625" style="595" customWidth="1"/>
    <col min="11812" max="11812" width="7.125" style="595" customWidth="1"/>
    <col min="11813" max="11813" width="7.625" style="595" customWidth="1"/>
    <col min="11814" max="12032" width="9" style="595"/>
    <col min="12033" max="12033" width="8.375" style="595" customWidth="1"/>
    <col min="12034" max="12035" width="6.625" style="595" customWidth="1"/>
    <col min="12036" max="12063" width="3.625" style="595" customWidth="1"/>
    <col min="12064" max="12066" width="7.125" style="595" customWidth="1"/>
    <col min="12067" max="12067" width="7.625" style="595" customWidth="1"/>
    <col min="12068" max="12068" width="7.125" style="595" customWidth="1"/>
    <col min="12069" max="12069" width="7.625" style="595" customWidth="1"/>
    <col min="12070" max="12288" width="9" style="595"/>
    <col min="12289" max="12289" width="8.375" style="595" customWidth="1"/>
    <col min="12290" max="12291" width="6.625" style="595" customWidth="1"/>
    <col min="12292" max="12319" width="3.625" style="595" customWidth="1"/>
    <col min="12320" max="12322" width="7.125" style="595" customWidth="1"/>
    <col min="12323" max="12323" width="7.625" style="595" customWidth="1"/>
    <col min="12324" max="12324" width="7.125" style="595" customWidth="1"/>
    <col min="12325" max="12325" width="7.625" style="595" customWidth="1"/>
    <col min="12326" max="12544" width="9" style="595"/>
    <col min="12545" max="12545" width="8.375" style="595" customWidth="1"/>
    <col min="12546" max="12547" width="6.625" style="595" customWidth="1"/>
    <col min="12548" max="12575" width="3.625" style="595" customWidth="1"/>
    <col min="12576" max="12578" width="7.125" style="595" customWidth="1"/>
    <col min="12579" max="12579" width="7.625" style="595" customWidth="1"/>
    <col min="12580" max="12580" width="7.125" style="595" customWidth="1"/>
    <col min="12581" max="12581" width="7.625" style="595" customWidth="1"/>
    <col min="12582" max="12800" width="9" style="595"/>
    <col min="12801" max="12801" width="8.375" style="595" customWidth="1"/>
    <col min="12802" max="12803" width="6.625" style="595" customWidth="1"/>
    <col min="12804" max="12831" width="3.625" style="595" customWidth="1"/>
    <col min="12832" max="12834" width="7.125" style="595" customWidth="1"/>
    <col min="12835" max="12835" width="7.625" style="595" customWidth="1"/>
    <col min="12836" max="12836" width="7.125" style="595" customWidth="1"/>
    <col min="12837" max="12837" width="7.625" style="595" customWidth="1"/>
    <col min="12838" max="13056" width="9" style="595"/>
    <col min="13057" max="13057" width="8.375" style="595" customWidth="1"/>
    <col min="13058" max="13059" width="6.625" style="595" customWidth="1"/>
    <col min="13060" max="13087" width="3.625" style="595" customWidth="1"/>
    <col min="13088" max="13090" width="7.125" style="595" customWidth="1"/>
    <col min="13091" max="13091" width="7.625" style="595" customWidth="1"/>
    <col min="13092" max="13092" width="7.125" style="595" customWidth="1"/>
    <col min="13093" max="13093" width="7.625" style="595" customWidth="1"/>
    <col min="13094" max="13312" width="9" style="595"/>
    <col min="13313" max="13313" width="8.375" style="595" customWidth="1"/>
    <col min="13314" max="13315" width="6.625" style="595" customWidth="1"/>
    <col min="13316" max="13343" width="3.625" style="595" customWidth="1"/>
    <col min="13344" max="13346" width="7.125" style="595" customWidth="1"/>
    <col min="13347" max="13347" width="7.625" style="595" customWidth="1"/>
    <col min="13348" max="13348" width="7.125" style="595" customWidth="1"/>
    <col min="13349" max="13349" width="7.625" style="595" customWidth="1"/>
    <col min="13350" max="13568" width="9" style="595"/>
    <col min="13569" max="13569" width="8.375" style="595" customWidth="1"/>
    <col min="13570" max="13571" width="6.625" style="595" customWidth="1"/>
    <col min="13572" max="13599" width="3.625" style="595" customWidth="1"/>
    <col min="13600" max="13602" width="7.125" style="595" customWidth="1"/>
    <col min="13603" max="13603" width="7.625" style="595" customWidth="1"/>
    <col min="13604" max="13604" width="7.125" style="595" customWidth="1"/>
    <col min="13605" max="13605" width="7.625" style="595" customWidth="1"/>
    <col min="13606" max="13824" width="9" style="595"/>
    <col min="13825" max="13825" width="8.375" style="595" customWidth="1"/>
    <col min="13826" max="13827" width="6.625" style="595" customWidth="1"/>
    <col min="13828" max="13855" width="3.625" style="595" customWidth="1"/>
    <col min="13856" max="13858" width="7.125" style="595" customWidth="1"/>
    <col min="13859" max="13859" width="7.625" style="595" customWidth="1"/>
    <col min="13860" max="13860" width="7.125" style="595" customWidth="1"/>
    <col min="13861" max="13861" width="7.625" style="595" customWidth="1"/>
    <col min="13862" max="14080" width="9" style="595"/>
    <col min="14081" max="14081" width="8.375" style="595" customWidth="1"/>
    <col min="14082" max="14083" width="6.625" style="595" customWidth="1"/>
    <col min="14084" max="14111" width="3.625" style="595" customWidth="1"/>
    <col min="14112" max="14114" width="7.125" style="595" customWidth="1"/>
    <col min="14115" max="14115" width="7.625" style="595" customWidth="1"/>
    <col min="14116" max="14116" width="7.125" style="595" customWidth="1"/>
    <col min="14117" max="14117" width="7.625" style="595" customWidth="1"/>
    <col min="14118" max="14336" width="9" style="595"/>
    <col min="14337" max="14337" width="8.375" style="595" customWidth="1"/>
    <col min="14338" max="14339" width="6.625" style="595" customWidth="1"/>
    <col min="14340" max="14367" width="3.625" style="595" customWidth="1"/>
    <col min="14368" max="14370" width="7.125" style="595" customWidth="1"/>
    <col min="14371" max="14371" width="7.625" style="595" customWidth="1"/>
    <col min="14372" max="14372" width="7.125" style="595" customWidth="1"/>
    <col min="14373" max="14373" width="7.625" style="595" customWidth="1"/>
    <col min="14374" max="14592" width="9" style="595"/>
    <col min="14593" max="14593" width="8.375" style="595" customWidth="1"/>
    <col min="14594" max="14595" width="6.625" style="595" customWidth="1"/>
    <col min="14596" max="14623" width="3.625" style="595" customWidth="1"/>
    <col min="14624" max="14626" width="7.125" style="595" customWidth="1"/>
    <col min="14627" max="14627" width="7.625" style="595" customWidth="1"/>
    <col min="14628" max="14628" width="7.125" style="595" customWidth="1"/>
    <col min="14629" max="14629" width="7.625" style="595" customWidth="1"/>
    <col min="14630" max="14848" width="9" style="595"/>
    <col min="14849" max="14849" width="8.375" style="595" customWidth="1"/>
    <col min="14850" max="14851" width="6.625" style="595" customWidth="1"/>
    <col min="14852" max="14879" width="3.625" style="595" customWidth="1"/>
    <col min="14880" max="14882" width="7.125" style="595" customWidth="1"/>
    <col min="14883" max="14883" width="7.625" style="595" customWidth="1"/>
    <col min="14884" max="14884" width="7.125" style="595" customWidth="1"/>
    <col min="14885" max="14885" width="7.625" style="595" customWidth="1"/>
    <col min="14886" max="15104" width="9" style="595"/>
    <col min="15105" max="15105" width="8.375" style="595" customWidth="1"/>
    <col min="15106" max="15107" width="6.625" style="595" customWidth="1"/>
    <col min="15108" max="15135" width="3.625" style="595" customWidth="1"/>
    <col min="15136" max="15138" width="7.125" style="595" customWidth="1"/>
    <col min="15139" max="15139" width="7.625" style="595" customWidth="1"/>
    <col min="15140" max="15140" width="7.125" style="595" customWidth="1"/>
    <col min="15141" max="15141" width="7.625" style="595" customWidth="1"/>
    <col min="15142" max="15360" width="9" style="595"/>
    <col min="15361" max="15361" width="8.375" style="595" customWidth="1"/>
    <col min="15362" max="15363" width="6.625" style="595" customWidth="1"/>
    <col min="15364" max="15391" width="3.625" style="595" customWidth="1"/>
    <col min="15392" max="15394" width="7.125" style="595" customWidth="1"/>
    <col min="15395" max="15395" width="7.625" style="595" customWidth="1"/>
    <col min="15396" max="15396" width="7.125" style="595" customWidth="1"/>
    <col min="15397" max="15397" width="7.625" style="595" customWidth="1"/>
    <col min="15398" max="15616" width="9" style="595"/>
    <col min="15617" max="15617" width="8.375" style="595" customWidth="1"/>
    <col min="15618" max="15619" width="6.625" style="595" customWidth="1"/>
    <col min="15620" max="15647" width="3.625" style="595" customWidth="1"/>
    <col min="15648" max="15650" width="7.125" style="595" customWidth="1"/>
    <col min="15651" max="15651" width="7.625" style="595" customWidth="1"/>
    <col min="15652" max="15652" width="7.125" style="595" customWidth="1"/>
    <col min="15653" max="15653" width="7.625" style="595" customWidth="1"/>
    <col min="15654" max="15872" width="9" style="595"/>
    <col min="15873" max="15873" width="8.375" style="595" customWidth="1"/>
    <col min="15874" max="15875" width="6.625" style="595" customWidth="1"/>
    <col min="15876" max="15903" width="3.625" style="595" customWidth="1"/>
    <col min="15904" max="15906" width="7.125" style="595" customWidth="1"/>
    <col min="15907" max="15907" width="7.625" style="595" customWidth="1"/>
    <col min="15908" max="15908" width="7.125" style="595" customWidth="1"/>
    <col min="15909" max="15909" width="7.625" style="595" customWidth="1"/>
    <col min="15910" max="16128" width="9" style="595"/>
    <col min="16129" max="16129" width="8.375" style="595" customWidth="1"/>
    <col min="16130" max="16131" width="6.625" style="595" customWidth="1"/>
    <col min="16132" max="16159" width="3.625" style="595" customWidth="1"/>
    <col min="16160" max="16162" width="7.125" style="595" customWidth="1"/>
    <col min="16163" max="16163" width="7.625" style="595" customWidth="1"/>
    <col min="16164" max="16164" width="7.125" style="595" customWidth="1"/>
    <col min="16165" max="16165" width="7.625" style="595" customWidth="1"/>
    <col min="16166" max="16384" width="9" style="595"/>
  </cols>
  <sheetData>
    <row r="1" spans="1:37">
      <c r="A1" s="646"/>
      <c r="B1" s="647" t="s">
        <v>1221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8"/>
      <c r="AJ1" s="646"/>
      <c r="AK1" s="646"/>
    </row>
    <row r="2" spans="1:37">
      <c r="A2" s="649"/>
      <c r="B2" s="649"/>
      <c r="C2" s="650" t="s">
        <v>1222</v>
      </c>
      <c r="D2" s="650"/>
      <c r="E2" s="650"/>
      <c r="F2" s="650"/>
      <c r="G2" s="650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51"/>
      <c r="AK2" s="649"/>
    </row>
    <row r="3" spans="1:37" ht="13.5" customHeight="1">
      <c r="A3" s="1133" t="s">
        <v>1223</v>
      </c>
      <c r="B3" s="1133" t="s">
        <v>1224</v>
      </c>
      <c r="C3" s="1133" t="s">
        <v>95</v>
      </c>
      <c r="D3" s="1129" t="s">
        <v>1225</v>
      </c>
      <c r="E3" s="1130"/>
      <c r="F3" s="1130"/>
      <c r="G3" s="1130"/>
      <c r="H3" s="1130"/>
      <c r="I3" s="1130"/>
      <c r="J3" s="1130"/>
      <c r="K3" s="1130"/>
      <c r="L3" s="1130"/>
      <c r="M3" s="1130"/>
      <c r="N3" s="1130"/>
      <c r="O3" s="1130"/>
      <c r="P3" s="1130"/>
      <c r="Q3" s="1130"/>
      <c r="R3" s="1130"/>
      <c r="S3" s="1130"/>
      <c r="T3" s="1130"/>
      <c r="U3" s="1130"/>
      <c r="V3" s="1130"/>
      <c r="W3" s="1130"/>
      <c r="X3" s="1130"/>
      <c r="Y3" s="1130"/>
      <c r="Z3" s="1130"/>
      <c r="AA3" s="1130"/>
      <c r="AB3" s="1130"/>
      <c r="AC3" s="1130"/>
      <c r="AD3" s="1130"/>
      <c r="AE3" s="1130"/>
      <c r="AF3" s="1130"/>
      <c r="AG3" s="1141" t="s">
        <v>1010</v>
      </c>
      <c r="AH3" s="1133" t="s">
        <v>1226</v>
      </c>
      <c r="AI3" s="1124" t="s">
        <v>1219</v>
      </c>
      <c r="AJ3" s="1125"/>
      <c r="AK3" s="1126"/>
    </row>
    <row r="4" spans="1:37">
      <c r="A4" s="1139"/>
      <c r="B4" s="1139"/>
      <c r="C4" s="1139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0"/>
      <c r="AG4" s="1142"/>
      <c r="AH4" s="1138"/>
      <c r="AI4" s="1127"/>
      <c r="AJ4" s="1127"/>
      <c r="AK4" s="1128"/>
    </row>
    <row r="5" spans="1:37">
      <c r="A5" s="652" t="s">
        <v>1218</v>
      </c>
      <c r="B5" s="653"/>
      <c r="C5" s="654"/>
      <c r="D5" s="1129" t="s">
        <v>1227</v>
      </c>
      <c r="E5" s="1130"/>
      <c r="F5" s="1130"/>
      <c r="G5" s="1130"/>
      <c r="H5" s="1130"/>
      <c r="I5" s="1130"/>
      <c r="J5" s="1130"/>
      <c r="K5" s="1130"/>
      <c r="L5" s="1130"/>
      <c r="M5" s="1130"/>
      <c r="N5" s="1130"/>
      <c r="O5" s="1130"/>
      <c r="P5" s="1130"/>
      <c r="Q5" s="1130"/>
      <c r="R5" s="1130"/>
      <c r="S5" s="1130"/>
      <c r="T5" s="1130"/>
      <c r="U5" s="1130"/>
      <c r="V5" s="1130"/>
      <c r="W5" s="1130"/>
      <c r="X5" s="1130"/>
      <c r="Y5" s="1130"/>
      <c r="Z5" s="1130"/>
      <c r="AA5" s="1130"/>
      <c r="AB5" s="1130"/>
      <c r="AC5" s="1130"/>
      <c r="AD5" s="1130"/>
      <c r="AE5" s="1130"/>
      <c r="AF5" s="1133" t="s">
        <v>1228</v>
      </c>
      <c r="AG5" s="1142"/>
      <c r="AH5" s="1138"/>
      <c r="AI5" s="1133" t="s">
        <v>1229</v>
      </c>
      <c r="AJ5" s="1136" t="s">
        <v>1230</v>
      </c>
      <c r="AK5" s="1133" t="s">
        <v>1231</v>
      </c>
    </row>
    <row r="6" spans="1:37" ht="14.25" thickBot="1">
      <c r="A6" s="655"/>
      <c r="B6" s="656"/>
      <c r="C6" s="657"/>
      <c r="D6" s="1131"/>
      <c r="E6" s="1132"/>
      <c r="F6" s="1132"/>
      <c r="G6" s="1132"/>
      <c r="H6" s="1132"/>
      <c r="I6" s="1132"/>
      <c r="J6" s="1132"/>
      <c r="K6" s="1132"/>
      <c r="L6" s="1132"/>
      <c r="M6" s="1132"/>
      <c r="N6" s="1132"/>
      <c r="O6" s="1132"/>
      <c r="P6" s="1132"/>
      <c r="Q6" s="1132"/>
      <c r="R6" s="1132"/>
      <c r="S6" s="1132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4"/>
      <c r="AG6" s="1143"/>
      <c r="AH6" s="1138"/>
      <c r="AI6" s="1135"/>
      <c r="AJ6" s="1137"/>
      <c r="AK6" s="1134"/>
    </row>
    <row r="7" spans="1:37" ht="14.25" thickTop="1">
      <c r="A7" s="658"/>
      <c r="B7" s="659"/>
      <c r="C7" s="659"/>
      <c r="D7" s="660" t="s">
        <v>1446</v>
      </c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0"/>
      <c r="Z7" s="660"/>
      <c r="AA7" s="660"/>
      <c r="AB7" s="660"/>
      <c r="AC7" s="661"/>
      <c r="AD7" s="661"/>
      <c r="AE7" s="661"/>
      <c r="AF7" s="662">
        <f>SUM(D7:AE7)</f>
        <v>0</v>
      </c>
      <c r="AG7" s="659"/>
      <c r="AH7" s="659"/>
      <c r="AI7" s="663"/>
      <c r="AJ7" s="658"/>
      <c r="AK7" s="659"/>
    </row>
    <row r="8" spans="1:37">
      <c r="A8" s="664" t="s">
        <v>1232</v>
      </c>
      <c r="B8" s="665"/>
      <c r="C8" s="665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6"/>
      <c r="W8" s="666"/>
      <c r="X8" s="666"/>
      <c r="Y8" s="666"/>
      <c r="Z8" s="666"/>
      <c r="AA8" s="666"/>
      <c r="AB8" s="666"/>
      <c r="AC8" s="666"/>
      <c r="AD8" s="666"/>
      <c r="AE8" s="666"/>
      <c r="AF8" s="662">
        <f>SUM(D8:AE8)</f>
        <v>0</v>
      </c>
      <c r="AG8" s="665"/>
      <c r="AH8" s="665"/>
      <c r="AI8" s="667"/>
      <c r="AJ8" s="664"/>
      <c r="AK8" s="665"/>
    </row>
    <row r="9" spans="1:37">
      <c r="A9" s="664" t="s">
        <v>1447</v>
      </c>
      <c r="B9" s="665">
        <v>100</v>
      </c>
      <c r="C9" s="665" t="s">
        <v>1233</v>
      </c>
      <c r="D9" s="666">
        <v>24</v>
      </c>
      <c r="E9" s="666">
        <v>0.5</v>
      </c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2">
        <f t="shared" ref="AF9:AF46" si="0">SUM(D9:AE9)</f>
        <v>24.5</v>
      </c>
      <c r="AG9" s="665"/>
      <c r="AH9" s="665">
        <v>25</v>
      </c>
      <c r="AI9" s="667"/>
      <c r="AJ9" s="664"/>
      <c r="AK9" s="665"/>
    </row>
    <row r="10" spans="1:37">
      <c r="A10" s="664"/>
      <c r="B10" s="665"/>
      <c r="C10" s="665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2" t="s">
        <v>1234</v>
      </c>
      <c r="AG10" s="665">
        <f>AF9</f>
        <v>24.5</v>
      </c>
      <c r="AH10" s="665"/>
      <c r="AI10" s="667"/>
      <c r="AJ10" s="664"/>
      <c r="AK10" s="665"/>
    </row>
    <row r="11" spans="1:37">
      <c r="A11" s="664" t="s">
        <v>1235</v>
      </c>
      <c r="B11" s="665"/>
      <c r="C11" s="665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2">
        <f t="shared" si="0"/>
        <v>0</v>
      </c>
      <c r="AG11" s="665"/>
      <c r="AH11" s="665"/>
      <c r="AI11" s="667"/>
      <c r="AJ11" s="664"/>
      <c r="AK11" s="665"/>
    </row>
    <row r="12" spans="1:37">
      <c r="A12" s="664" t="s">
        <v>1447</v>
      </c>
      <c r="B12" s="665">
        <v>100</v>
      </c>
      <c r="C12" s="665" t="s">
        <v>1236</v>
      </c>
      <c r="D12" s="666">
        <v>1</v>
      </c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2">
        <f t="shared" si="0"/>
        <v>1</v>
      </c>
      <c r="AG12" s="665"/>
      <c r="AH12" s="665">
        <v>1</v>
      </c>
      <c r="AI12" s="667"/>
      <c r="AJ12" s="664"/>
      <c r="AK12" s="665"/>
    </row>
    <row r="13" spans="1:37">
      <c r="A13" s="664"/>
      <c r="B13" s="665"/>
      <c r="C13" s="665"/>
      <c r="D13" s="666"/>
      <c r="E13" s="666"/>
      <c r="F13" s="666"/>
      <c r="G13" s="666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2"/>
      <c r="AG13" s="665"/>
      <c r="AH13" s="665"/>
      <c r="AI13" s="667"/>
      <c r="AJ13" s="664"/>
      <c r="AK13" s="665"/>
    </row>
    <row r="14" spans="1:37">
      <c r="A14" s="664"/>
      <c r="B14" s="665"/>
      <c r="C14" s="665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2"/>
      <c r="AG14" s="665"/>
      <c r="AH14" s="665"/>
      <c r="AI14" s="667"/>
      <c r="AJ14" s="664"/>
      <c r="AK14" s="665"/>
    </row>
    <row r="15" spans="1:37">
      <c r="A15" s="664" t="s">
        <v>1220</v>
      </c>
      <c r="B15" s="665"/>
      <c r="C15" s="665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6"/>
      <c r="AE15" s="666"/>
      <c r="AF15" s="662">
        <f>SUM(D15:AE15)</f>
        <v>0</v>
      </c>
      <c r="AG15" s="665"/>
      <c r="AH15" s="665"/>
      <c r="AI15" s="667"/>
      <c r="AJ15" s="664"/>
      <c r="AK15" s="665"/>
    </row>
    <row r="16" spans="1:37">
      <c r="A16" s="664" t="s">
        <v>1238</v>
      </c>
      <c r="B16" s="671"/>
      <c r="C16" s="665">
        <v>450</v>
      </c>
      <c r="D16" s="666">
        <v>1</v>
      </c>
      <c r="E16" s="672"/>
      <c r="F16" s="672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666"/>
      <c r="AE16" s="666"/>
      <c r="AF16" s="662">
        <f t="shared" ref="AF16:AF21" si="1">SUM(D16:AE16)</f>
        <v>1</v>
      </c>
      <c r="AG16" s="665"/>
      <c r="AH16" s="665"/>
      <c r="AI16" s="667"/>
      <c r="AJ16" s="664"/>
      <c r="AK16" s="665"/>
    </row>
    <row r="17" spans="1:37">
      <c r="A17" s="664" t="s">
        <v>1237</v>
      </c>
      <c r="B17" s="665"/>
      <c r="C17" s="665">
        <v>370</v>
      </c>
      <c r="D17" s="666">
        <v>1</v>
      </c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6"/>
      <c r="AE17" s="666"/>
      <c r="AF17" s="662">
        <f t="shared" si="1"/>
        <v>1</v>
      </c>
      <c r="AG17" s="665"/>
      <c r="AH17" s="665"/>
      <c r="AI17" s="667"/>
      <c r="AJ17" s="664"/>
      <c r="AK17" s="665"/>
    </row>
    <row r="18" spans="1:37">
      <c r="A18" s="664" t="s">
        <v>1238</v>
      </c>
      <c r="B18" s="665"/>
      <c r="C18" s="665">
        <v>360</v>
      </c>
      <c r="D18" s="666">
        <v>1</v>
      </c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6"/>
      <c r="AE18" s="666"/>
      <c r="AF18" s="662">
        <f t="shared" si="1"/>
        <v>1</v>
      </c>
      <c r="AG18" s="665"/>
      <c r="AH18" s="665"/>
      <c r="AI18" s="667"/>
      <c r="AJ18" s="664"/>
      <c r="AK18" s="665"/>
    </row>
    <row r="19" spans="1:37">
      <c r="A19" s="664" t="s">
        <v>1237</v>
      </c>
      <c r="B19" s="665"/>
      <c r="C19" s="665">
        <v>300</v>
      </c>
      <c r="D19" s="666">
        <v>1</v>
      </c>
      <c r="E19" s="666"/>
      <c r="F19" s="666"/>
      <c r="G19" s="666"/>
      <c r="H19" s="666"/>
      <c r="I19" s="666"/>
      <c r="J19" s="666"/>
      <c r="K19" s="666"/>
      <c r="L19" s="666"/>
      <c r="M19" s="666"/>
      <c r="N19" s="666"/>
      <c r="O19" s="666"/>
      <c r="P19" s="666"/>
      <c r="Q19" s="666"/>
      <c r="R19" s="666"/>
      <c r="S19" s="666"/>
      <c r="T19" s="666"/>
      <c r="U19" s="666"/>
      <c r="V19" s="666"/>
      <c r="W19" s="666"/>
      <c r="X19" s="666"/>
      <c r="Y19" s="666"/>
      <c r="Z19" s="666"/>
      <c r="AA19" s="666"/>
      <c r="AB19" s="666"/>
      <c r="AC19" s="666"/>
      <c r="AD19" s="666"/>
      <c r="AE19" s="666"/>
      <c r="AF19" s="662">
        <f t="shared" si="1"/>
        <v>1</v>
      </c>
      <c r="AG19" s="665"/>
      <c r="AH19" s="665"/>
      <c r="AI19" s="667"/>
      <c r="AJ19" s="664"/>
      <c r="AK19" s="665"/>
    </row>
    <row r="20" spans="1:37">
      <c r="A20" s="664" t="s">
        <v>1451</v>
      </c>
      <c r="B20" s="665"/>
      <c r="C20" s="665">
        <v>380</v>
      </c>
      <c r="D20" s="666">
        <v>1</v>
      </c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666"/>
      <c r="S20" s="666"/>
      <c r="T20" s="666"/>
      <c r="U20" s="666"/>
      <c r="V20" s="666"/>
      <c r="W20" s="666"/>
      <c r="X20" s="666"/>
      <c r="Y20" s="666"/>
      <c r="Z20" s="666"/>
      <c r="AA20" s="666"/>
      <c r="AB20" s="666"/>
      <c r="AC20" s="666"/>
      <c r="AD20" s="666"/>
      <c r="AE20" s="666"/>
      <c r="AF20" s="662">
        <f t="shared" si="1"/>
        <v>1</v>
      </c>
      <c r="AG20" s="665"/>
      <c r="AH20" s="665"/>
      <c r="AI20" s="667"/>
      <c r="AJ20" s="664"/>
      <c r="AK20" s="665"/>
    </row>
    <row r="21" spans="1:37">
      <c r="A21" s="664" t="s">
        <v>1238</v>
      </c>
      <c r="B21" s="665"/>
      <c r="C21" s="665">
        <v>440</v>
      </c>
      <c r="D21" s="666">
        <v>1</v>
      </c>
      <c r="E21" s="666"/>
      <c r="F21" s="666"/>
      <c r="G21" s="666"/>
      <c r="H21" s="666"/>
      <c r="I21" s="666"/>
      <c r="J21" s="666"/>
      <c r="K21" s="666"/>
      <c r="L21" s="666"/>
      <c r="M21" s="666"/>
      <c r="N21" s="666"/>
      <c r="O21" s="666"/>
      <c r="P21" s="666"/>
      <c r="Q21" s="666"/>
      <c r="R21" s="666"/>
      <c r="S21" s="666"/>
      <c r="T21" s="666"/>
      <c r="U21" s="666"/>
      <c r="V21" s="666"/>
      <c r="W21" s="666"/>
      <c r="X21" s="666"/>
      <c r="Y21" s="666"/>
      <c r="Z21" s="666"/>
      <c r="AA21" s="666"/>
      <c r="AB21" s="666"/>
      <c r="AC21" s="666"/>
      <c r="AD21" s="666"/>
      <c r="AE21" s="666"/>
      <c r="AF21" s="662">
        <f t="shared" si="1"/>
        <v>1</v>
      </c>
      <c r="AG21" s="665"/>
      <c r="AH21" s="665"/>
      <c r="AI21" s="667"/>
      <c r="AJ21" s="664"/>
      <c r="AK21" s="665"/>
    </row>
    <row r="22" spans="1:37">
      <c r="A22" s="664"/>
      <c r="B22" s="665"/>
      <c r="C22" s="665"/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66"/>
      <c r="O22" s="666"/>
      <c r="P22" s="666"/>
      <c r="Q22" s="666"/>
      <c r="R22" s="666"/>
      <c r="S22" s="666"/>
      <c r="T22" s="666"/>
      <c r="U22" s="666"/>
      <c r="V22" s="666"/>
      <c r="W22" s="666"/>
      <c r="X22" s="666"/>
      <c r="Y22" s="666"/>
      <c r="Z22" s="666"/>
      <c r="AA22" s="666"/>
      <c r="AB22" s="666"/>
      <c r="AC22" s="666"/>
      <c r="AD22" s="666"/>
      <c r="AE22" s="666"/>
      <c r="AF22" s="662"/>
      <c r="AG22" s="665"/>
      <c r="AH22" s="665"/>
      <c r="AI22" s="667"/>
      <c r="AJ22" s="664"/>
      <c r="AK22" s="665"/>
    </row>
    <row r="23" spans="1:37">
      <c r="A23" s="664"/>
      <c r="B23" s="665"/>
      <c r="C23" s="665"/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666"/>
      <c r="S23" s="666"/>
      <c r="T23" s="666"/>
      <c r="U23" s="666"/>
      <c r="V23" s="666"/>
      <c r="W23" s="666"/>
      <c r="X23" s="666"/>
      <c r="Y23" s="666"/>
      <c r="Z23" s="666"/>
      <c r="AA23" s="666"/>
      <c r="AB23" s="666"/>
      <c r="AC23" s="666"/>
      <c r="AD23" s="666"/>
      <c r="AE23" s="666"/>
      <c r="AF23" s="662"/>
      <c r="AG23" s="665"/>
      <c r="AH23" s="665"/>
      <c r="AI23" s="667"/>
      <c r="AJ23" s="664"/>
      <c r="AK23" s="665"/>
    </row>
    <row r="24" spans="1:37">
      <c r="A24" s="664"/>
      <c r="B24" s="665"/>
      <c r="C24" s="665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666"/>
      <c r="AF24" s="662"/>
      <c r="AG24" s="665"/>
      <c r="AH24" s="665"/>
      <c r="AI24" s="667"/>
      <c r="AJ24" s="664"/>
      <c r="AK24" s="665"/>
    </row>
    <row r="25" spans="1:37">
      <c r="A25" s="664"/>
      <c r="B25" s="665"/>
      <c r="C25" s="665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666"/>
      <c r="T25" s="666"/>
      <c r="U25" s="666"/>
      <c r="V25" s="666"/>
      <c r="W25" s="666"/>
      <c r="X25" s="666"/>
      <c r="Y25" s="666"/>
      <c r="Z25" s="666"/>
      <c r="AA25" s="666"/>
      <c r="AB25" s="666"/>
      <c r="AC25" s="666"/>
      <c r="AD25" s="666"/>
      <c r="AE25" s="666"/>
      <c r="AF25" s="662"/>
      <c r="AG25" s="665"/>
      <c r="AH25" s="665"/>
      <c r="AI25" s="667"/>
      <c r="AJ25" s="664"/>
      <c r="AK25" s="665"/>
    </row>
    <row r="26" spans="1:37">
      <c r="A26" s="664"/>
      <c r="B26" s="665"/>
      <c r="C26" s="665"/>
      <c r="D26" s="666"/>
      <c r="E26" s="666"/>
      <c r="F26" s="666"/>
      <c r="G26" s="666"/>
      <c r="H26" s="666"/>
      <c r="I26" s="666"/>
      <c r="J26" s="666"/>
      <c r="K26" s="666"/>
      <c r="L26" s="666"/>
      <c r="M26" s="666"/>
      <c r="N26" s="666"/>
      <c r="O26" s="666"/>
      <c r="P26" s="666"/>
      <c r="Q26" s="666"/>
      <c r="R26" s="666"/>
      <c r="S26" s="666"/>
      <c r="T26" s="666"/>
      <c r="U26" s="666"/>
      <c r="V26" s="666"/>
      <c r="W26" s="666"/>
      <c r="X26" s="666"/>
      <c r="Y26" s="666"/>
      <c r="Z26" s="666"/>
      <c r="AA26" s="666"/>
      <c r="AB26" s="666"/>
      <c r="AC26" s="666"/>
      <c r="AD26" s="666"/>
      <c r="AE26" s="666"/>
      <c r="AF26" s="662"/>
      <c r="AG26" s="665"/>
      <c r="AH26" s="665"/>
      <c r="AI26" s="667"/>
      <c r="AJ26" s="664"/>
      <c r="AK26" s="665"/>
    </row>
    <row r="27" spans="1:37">
      <c r="A27" s="664"/>
      <c r="B27" s="665"/>
      <c r="C27" s="665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662"/>
      <c r="AG27" s="665"/>
      <c r="AH27" s="665"/>
      <c r="AI27" s="667"/>
      <c r="AJ27" s="664"/>
      <c r="AK27" s="665"/>
    </row>
    <row r="28" spans="1:37">
      <c r="A28" s="664"/>
      <c r="B28" s="665"/>
      <c r="C28" s="665"/>
      <c r="D28" s="666"/>
      <c r="E28" s="666"/>
      <c r="F28" s="666"/>
      <c r="G28" s="666"/>
      <c r="H28" s="666"/>
      <c r="I28" s="666"/>
      <c r="J28" s="666"/>
      <c r="K28" s="666"/>
      <c r="L28" s="666"/>
      <c r="M28" s="666"/>
      <c r="N28" s="666"/>
      <c r="O28" s="666"/>
      <c r="P28" s="666"/>
      <c r="Q28" s="666"/>
      <c r="R28" s="666"/>
      <c r="S28" s="666"/>
      <c r="T28" s="666"/>
      <c r="U28" s="666"/>
      <c r="V28" s="666"/>
      <c r="W28" s="666"/>
      <c r="X28" s="666"/>
      <c r="Y28" s="666"/>
      <c r="Z28" s="666"/>
      <c r="AA28" s="666"/>
      <c r="AB28" s="666"/>
      <c r="AC28" s="666"/>
      <c r="AD28" s="666"/>
      <c r="AE28" s="666"/>
      <c r="AF28" s="662"/>
      <c r="AG28" s="665"/>
      <c r="AH28" s="665"/>
      <c r="AI28" s="667"/>
      <c r="AJ28" s="664"/>
      <c r="AK28" s="665"/>
    </row>
    <row r="29" spans="1:37">
      <c r="A29" s="664"/>
      <c r="B29" s="665"/>
      <c r="C29" s="665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6"/>
      <c r="AE29" s="666"/>
      <c r="AF29" s="662">
        <f t="shared" si="0"/>
        <v>0</v>
      </c>
      <c r="AG29" s="665"/>
      <c r="AH29" s="665"/>
      <c r="AI29" s="667"/>
      <c r="AJ29" s="664"/>
      <c r="AK29" s="665"/>
    </row>
    <row r="30" spans="1:37">
      <c r="A30" s="664"/>
      <c r="B30" s="665"/>
      <c r="C30" s="665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666"/>
      <c r="AF30" s="662">
        <f t="shared" si="0"/>
        <v>0</v>
      </c>
      <c r="AG30" s="665"/>
      <c r="AH30" s="665"/>
      <c r="AI30" s="667"/>
      <c r="AJ30" s="664"/>
      <c r="AK30" s="665"/>
    </row>
    <row r="31" spans="1:37">
      <c r="A31" s="664"/>
      <c r="B31" s="665"/>
      <c r="C31" s="665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66"/>
      <c r="AF31" s="662">
        <f t="shared" si="0"/>
        <v>0</v>
      </c>
      <c r="AG31" s="665"/>
      <c r="AH31" s="665"/>
      <c r="AI31" s="667"/>
      <c r="AJ31" s="664"/>
      <c r="AK31" s="665"/>
    </row>
    <row r="32" spans="1:37">
      <c r="A32" s="664"/>
      <c r="B32" s="665"/>
      <c r="C32" s="665"/>
      <c r="D32" s="666"/>
      <c r="E32" s="666"/>
      <c r="F32" s="666"/>
      <c r="G32" s="666"/>
      <c r="H32" s="666"/>
      <c r="I32" s="666"/>
      <c r="J32" s="666"/>
      <c r="K32" s="666"/>
      <c r="L32" s="666"/>
      <c r="M32" s="666"/>
      <c r="N32" s="666"/>
      <c r="O32" s="666"/>
      <c r="P32" s="666"/>
      <c r="Q32" s="666"/>
      <c r="R32" s="666"/>
      <c r="S32" s="666"/>
      <c r="T32" s="666"/>
      <c r="U32" s="666"/>
      <c r="V32" s="666"/>
      <c r="W32" s="666"/>
      <c r="X32" s="666"/>
      <c r="Y32" s="666"/>
      <c r="Z32" s="666"/>
      <c r="AA32" s="666"/>
      <c r="AB32" s="666"/>
      <c r="AC32" s="666"/>
      <c r="AD32" s="666"/>
      <c r="AE32" s="666"/>
      <c r="AF32" s="662">
        <f t="shared" si="0"/>
        <v>0</v>
      </c>
      <c r="AG32" s="665"/>
      <c r="AH32" s="665"/>
      <c r="AI32" s="667"/>
      <c r="AJ32" s="664"/>
      <c r="AK32" s="665"/>
    </row>
    <row r="33" spans="1:37">
      <c r="A33" s="664"/>
      <c r="B33" s="665"/>
      <c r="C33" s="665"/>
      <c r="D33" s="666"/>
      <c r="E33" s="666"/>
      <c r="F33" s="666"/>
      <c r="G33" s="666"/>
      <c r="H33" s="666"/>
      <c r="I33" s="666"/>
      <c r="J33" s="666"/>
      <c r="K33" s="666"/>
      <c r="L33" s="666"/>
      <c r="M33" s="666"/>
      <c r="N33" s="666"/>
      <c r="O33" s="666"/>
      <c r="P33" s="666"/>
      <c r="Q33" s="666"/>
      <c r="R33" s="666"/>
      <c r="S33" s="666"/>
      <c r="T33" s="666"/>
      <c r="U33" s="666"/>
      <c r="V33" s="666"/>
      <c r="W33" s="666"/>
      <c r="X33" s="666"/>
      <c r="Y33" s="666"/>
      <c r="Z33" s="666"/>
      <c r="AA33" s="666"/>
      <c r="AB33" s="666"/>
      <c r="AC33" s="666"/>
      <c r="AD33" s="666"/>
      <c r="AE33" s="666"/>
      <c r="AF33" s="662"/>
      <c r="AG33" s="665"/>
      <c r="AH33" s="665"/>
      <c r="AI33" s="667"/>
      <c r="AJ33" s="664"/>
      <c r="AK33" s="665"/>
    </row>
    <row r="34" spans="1:37">
      <c r="A34" s="664"/>
      <c r="B34" s="665"/>
      <c r="C34" s="665"/>
      <c r="D34" s="666"/>
      <c r="E34" s="666"/>
      <c r="F34" s="666"/>
      <c r="G34" s="666"/>
      <c r="H34" s="666"/>
      <c r="I34" s="666"/>
      <c r="J34" s="666"/>
      <c r="K34" s="666"/>
      <c r="L34" s="666"/>
      <c r="M34" s="666"/>
      <c r="N34" s="666"/>
      <c r="O34" s="666"/>
      <c r="P34" s="666"/>
      <c r="Q34" s="666"/>
      <c r="R34" s="666"/>
      <c r="S34" s="666"/>
      <c r="T34" s="666"/>
      <c r="U34" s="666"/>
      <c r="V34" s="666"/>
      <c r="W34" s="666"/>
      <c r="X34" s="666"/>
      <c r="Y34" s="666"/>
      <c r="Z34" s="666"/>
      <c r="AA34" s="666"/>
      <c r="AB34" s="666"/>
      <c r="AC34" s="666"/>
      <c r="AD34" s="666"/>
      <c r="AE34" s="666"/>
      <c r="AF34" s="662"/>
      <c r="AG34" s="665"/>
      <c r="AH34" s="665"/>
      <c r="AI34" s="667"/>
      <c r="AJ34" s="664"/>
      <c r="AK34" s="665"/>
    </row>
    <row r="35" spans="1:37">
      <c r="A35" s="664"/>
      <c r="B35" s="665"/>
      <c r="C35" s="665"/>
      <c r="D35" s="666"/>
      <c r="E35" s="666"/>
      <c r="F35" s="666"/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6"/>
      <c r="R35" s="666"/>
      <c r="S35" s="666"/>
      <c r="T35" s="666"/>
      <c r="U35" s="666"/>
      <c r="V35" s="666"/>
      <c r="W35" s="666"/>
      <c r="X35" s="666"/>
      <c r="Y35" s="666"/>
      <c r="Z35" s="666"/>
      <c r="AA35" s="666"/>
      <c r="AB35" s="666"/>
      <c r="AC35" s="666"/>
      <c r="AD35" s="666"/>
      <c r="AE35" s="666"/>
      <c r="AF35" s="662">
        <f t="shared" si="0"/>
        <v>0</v>
      </c>
      <c r="AG35" s="665"/>
      <c r="AH35" s="665"/>
      <c r="AI35" s="667"/>
      <c r="AJ35" s="664"/>
      <c r="AK35" s="665"/>
    </row>
    <row r="36" spans="1:37">
      <c r="A36" s="664"/>
      <c r="B36" s="665"/>
      <c r="C36" s="665"/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  <c r="U36" s="666"/>
      <c r="V36" s="666"/>
      <c r="W36" s="666"/>
      <c r="X36" s="666"/>
      <c r="Y36" s="666"/>
      <c r="Z36" s="666"/>
      <c r="AA36" s="666"/>
      <c r="AB36" s="666"/>
      <c r="AC36" s="666"/>
      <c r="AD36" s="666"/>
      <c r="AE36" s="666"/>
      <c r="AF36" s="662">
        <f t="shared" si="0"/>
        <v>0</v>
      </c>
      <c r="AG36" s="665"/>
      <c r="AH36" s="665"/>
      <c r="AI36" s="667"/>
      <c r="AJ36" s="664"/>
      <c r="AK36" s="665"/>
    </row>
    <row r="37" spans="1:37">
      <c r="A37" s="664"/>
      <c r="B37" s="665"/>
      <c r="C37" s="665"/>
      <c r="D37" s="666"/>
      <c r="E37" s="666"/>
      <c r="F37" s="666"/>
      <c r="G37" s="666"/>
      <c r="H37" s="666"/>
      <c r="I37" s="666"/>
      <c r="J37" s="666"/>
      <c r="K37" s="666"/>
      <c r="L37" s="666"/>
      <c r="M37" s="666"/>
      <c r="N37" s="666"/>
      <c r="O37" s="666"/>
      <c r="P37" s="666"/>
      <c r="Q37" s="666"/>
      <c r="R37" s="666"/>
      <c r="S37" s="666"/>
      <c r="T37" s="666"/>
      <c r="U37" s="666"/>
      <c r="V37" s="666"/>
      <c r="W37" s="666"/>
      <c r="X37" s="666"/>
      <c r="Y37" s="666"/>
      <c r="Z37" s="666"/>
      <c r="AA37" s="666"/>
      <c r="AB37" s="666"/>
      <c r="AC37" s="666"/>
      <c r="AD37" s="666"/>
      <c r="AE37" s="666"/>
      <c r="AF37" s="662">
        <f t="shared" si="0"/>
        <v>0</v>
      </c>
      <c r="AG37" s="665"/>
      <c r="AH37" s="665"/>
      <c r="AI37" s="667"/>
      <c r="AJ37" s="664"/>
      <c r="AK37" s="665"/>
    </row>
    <row r="38" spans="1:37">
      <c r="A38" s="664"/>
      <c r="B38" s="665"/>
      <c r="C38" s="665"/>
      <c r="D38" s="666"/>
      <c r="E38" s="666"/>
      <c r="F38" s="666"/>
      <c r="G38" s="666"/>
      <c r="H38" s="666"/>
      <c r="I38" s="666"/>
      <c r="J38" s="666"/>
      <c r="K38" s="666"/>
      <c r="L38" s="666"/>
      <c r="M38" s="666"/>
      <c r="N38" s="666"/>
      <c r="O38" s="666"/>
      <c r="P38" s="666"/>
      <c r="Q38" s="666"/>
      <c r="R38" s="666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6"/>
      <c r="AD38" s="666"/>
      <c r="AE38" s="666"/>
      <c r="AF38" s="662">
        <f t="shared" si="0"/>
        <v>0</v>
      </c>
      <c r="AG38" s="665"/>
      <c r="AH38" s="665"/>
      <c r="AI38" s="667"/>
      <c r="AJ38" s="664"/>
      <c r="AK38" s="665"/>
    </row>
    <row r="39" spans="1:37">
      <c r="A39" s="664"/>
      <c r="B39" s="665"/>
      <c r="C39" s="665"/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666"/>
      <c r="T39" s="666"/>
      <c r="U39" s="666"/>
      <c r="V39" s="666"/>
      <c r="W39" s="666"/>
      <c r="X39" s="666"/>
      <c r="Y39" s="666"/>
      <c r="Z39" s="666"/>
      <c r="AA39" s="666"/>
      <c r="AB39" s="666"/>
      <c r="AC39" s="666"/>
      <c r="AD39" s="666"/>
      <c r="AE39" s="666"/>
      <c r="AF39" s="662">
        <f t="shared" si="0"/>
        <v>0</v>
      </c>
      <c r="AG39" s="665"/>
      <c r="AH39" s="665"/>
      <c r="AI39" s="667"/>
      <c r="AJ39" s="664"/>
      <c r="AK39" s="665"/>
    </row>
    <row r="40" spans="1:37">
      <c r="A40" s="664"/>
      <c r="B40" s="665"/>
      <c r="C40" s="665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2">
        <f t="shared" si="0"/>
        <v>0</v>
      </c>
      <c r="AG40" s="665"/>
      <c r="AH40" s="665"/>
      <c r="AI40" s="667"/>
      <c r="AJ40" s="664"/>
      <c r="AK40" s="665"/>
    </row>
    <row r="41" spans="1:37">
      <c r="A41" s="664"/>
      <c r="B41" s="665"/>
      <c r="C41" s="665"/>
      <c r="D41" s="666"/>
      <c r="E41" s="666"/>
      <c r="F41" s="666"/>
      <c r="G41" s="666"/>
      <c r="H41" s="666"/>
      <c r="I41" s="666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T41" s="666"/>
      <c r="U41" s="666"/>
      <c r="V41" s="666"/>
      <c r="W41" s="666"/>
      <c r="X41" s="666"/>
      <c r="Y41" s="666"/>
      <c r="Z41" s="666"/>
      <c r="AA41" s="666"/>
      <c r="AB41" s="666"/>
      <c r="AC41" s="666"/>
      <c r="AD41" s="666"/>
      <c r="AE41" s="666"/>
      <c r="AF41" s="662">
        <f t="shared" si="0"/>
        <v>0</v>
      </c>
      <c r="AG41" s="665"/>
      <c r="AH41" s="665"/>
      <c r="AI41" s="667"/>
      <c r="AJ41" s="664"/>
      <c r="AK41" s="665"/>
    </row>
    <row r="42" spans="1:37">
      <c r="A42" s="664"/>
      <c r="B42" s="665"/>
      <c r="C42" s="665"/>
      <c r="D42" s="666"/>
      <c r="E42" s="666"/>
      <c r="F42" s="666"/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66"/>
      <c r="T42" s="666"/>
      <c r="U42" s="666"/>
      <c r="V42" s="666"/>
      <c r="W42" s="666"/>
      <c r="X42" s="666"/>
      <c r="Y42" s="666"/>
      <c r="Z42" s="666"/>
      <c r="AA42" s="666"/>
      <c r="AB42" s="666"/>
      <c r="AC42" s="666"/>
      <c r="AD42" s="666"/>
      <c r="AE42" s="666"/>
      <c r="AF42" s="662">
        <f t="shared" si="0"/>
        <v>0</v>
      </c>
      <c r="AG42" s="665"/>
      <c r="AH42" s="665"/>
      <c r="AI42" s="667"/>
      <c r="AJ42" s="664"/>
      <c r="AK42" s="665"/>
    </row>
    <row r="43" spans="1:37">
      <c r="A43" s="664"/>
      <c r="B43" s="665"/>
      <c r="C43" s="665"/>
      <c r="D43" s="666"/>
      <c r="E43" s="666"/>
      <c r="F43" s="666"/>
      <c r="G43" s="666"/>
      <c r="H43" s="666"/>
      <c r="I43" s="666"/>
      <c r="J43" s="666"/>
      <c r="K43" s="666"/>
      <c r="L43" s="666"/>
      <c r="M43" s="666"/>
      <c r="N43" s="666"/>
      <c r="O43" s="666"/>
      <c r="P43" s="666"/>
      <c r="Q43" s="666"/>
      <c r="R43" s="666"/>
      <c r="S43" s="666"/>
      <c r="T43" s="666"/>
      <c r="U43" s="666"/>
      <c r="V43" s="666"/>
      <c r="W43" s="666"/>
      <c r="X43" s="666"/>
      <c r="Y43" s="666"/>
      <c r="Z43" s="666"/>
      <c r="AA43" s="666"/>
      <c r="AB43" s="666"/>
      <c r="AC43" s="666"/>
      <c r="AD43" s="666"/>
      <c r="AE43" s="666"/>
      <c r="AF43" s="662">
        <f t="shared" si="0"/>
        <v>0</v>
      </c>
      <c r="AG43" s="665"/>
      <c r="AH43" s="665"/>
      <c r="AI43" s="667"/>
      <c r="AJ43" s="664"/>
      <c r="AK43" s="665"/>
    </row>
    <row r="44" spans="1:37">
      <c r="A44" s="664"/>
      <c r="B44" s="665"/>
      <c r="C44" s="665"/>
      <c r="D44" s="666"/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  <c r="U44" s="666"/>
      <c r="V44" s="666"/>
      <c r="W44" s="666"/>
      <c r="X44" s="666"/>
      <c r="Y44" s="666"/>
      <c r="Z44" s="666"/>
      <c r="AA44" s="666"/>
      <c r="AB44" s="666"/>
      <c r="AC44" s="666"/>
      <c r="AD44" s="666"/>
      <c r="AE44" s="666"/>
      <c r="AF44" s="662">
        <f t="shared" si="0"/>
        <v>0</v>
      </c>
      <c r="AG44" s="665"/>
      <c r="AH44" s="665"/>
      <c r="AI44" s="667"/>
      <c r="AJ44" s="664"/>
      <c r="AK44" s="665"/>
    </row>
    <row r="45" spans="1:37">
      <c r="A45" s="664"/>
      <c r="B45" s="665"/>
      <c r="C45" s="665"/>
      <c r="D45" s="666"/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6"/>
      <c r="S45" s="666"/>
      <c r="T45" s="666"/>
      <c r="U45" s="666"/>
      <c r="V45" s="666"/>
      <c r="W45" s="666"/>
      <c r="X45" s="666"/>
      <c r="Y45" s="666"/>
      <c r="Z45" s="666"/>
      <c r="AA45" s="666"/>
      <c r="AB45" s="666"/>
      <c r="AC45" s="666"/>
      <c r="AD45" s="666"/>
      <c r="AE45" s="666"/>
      <c r="AF45" s="662">
        <f t="shared" si="0"/>
        <v>0</v>
      </c>
      <c r="AG45" s="665"/>
      <c r="AH45" s="665"/>
      <c r="AI45" s="667"/>
      <c r="AJ45" s="664"/>
      <c r="AK45" s="665"/>
    </row>
    <row r="46" spans="1:37">
      <c r="A46" s="673"/>
      <c r="B46" s="674"/>
      <c r="C46" s="674"/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75"/>
      <c r="S46" s="675"/>
      <c r="T46" s="675"/>
      <c r="U46" s="675"/>
      <c r="V46" s="675"/>
      <c r="W46" s="675"/>
      <c r="X46" s="675"/>
      <c r="Y46" s="675"/>
      <c r="Z46" s="675"/>
      <c r="AA46" s="675"/>
      <c r="AB46" s="675"/>
      <c r="AC46" s="666"/>
      <c r="AD46" s="666"/>
      <c r="AE46" s="666"/>
      <c r="AF46" s="662">
        <f t="shared" si="0"/>
        <v>0</v>
      </c>
      <c r="AG46" s="674"/>
      <c r="AH46" s="674"/>
      <c r="AI46" s="676"/>
      <c r="AJ46" s="673"/>
      <c r="AK46" s="674"/>
    </row>
    <row r="47" spans="1:37">
      <c r="A47" s="650"/>
      <c r="B47" s="650"/>
      <c r="C47" s="650"/>
      <c r="D47" s="1115" t="s">
        <v>1239</v>
      </c>
      <c r="E47" s="1116"/>
      <c r="F47" s="1119" t="s">
        <v>1240</v>
      </c>
      <c r="G47" s="1120"/>
      <c r="H47" s="1120"/>
      <c r="I47" s="1120"/>
      <c r="J47" s="1120"/>
      <c r="K47" s="1120"/>
      <c r="L47" s="1116"/>
      <c r="M47" s="677"/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77"/>
      <c r="Y47" s="677"/>
      <c r="Z47" s="677"/>
      <c r="AA47" s="677"/>
      <c r="AB47" s="677"/>
      <c r="AC47" s="677"/>
      <c r="AD47" s="677"/>
      <c r="AE47" s="677"/>
      <c r="AF47" s="677"/>
      <c r="AG47" s="677"/>
      <c r="AH47" s="677"/>
      <c r="AI47" s="677"/>
      <c r="AJ47" s="677"/>
      <c r="AK47" s="677"/>
    </row>
    <row r="48" spans="1:37">
      <c r="A48" s="1122" t="s">
        <v>1452</v>
      </c>
      <c r="B48" s="1123">
        <v>1</v>
      </c>
      <c r="C48" s="649"/>
      <c r="D48" s="1117"/>
      <c r="E48" s="1118"/>
      <c r="F48" s="1117"/>
      <c r="G48" s="1121"/>
      <c r="H48" s="1121"/>
      <c r="I48" s="1121"/>
      <c r="J48" s="1121"/>
      <c r="K48" s="1121"/>
      <c r="L48" s="1118"/>
      <c r="M48" s="649"/>
      <c r="N48" s="649"/>
      <c r="O48" s="593" t="s">
        <v>1539</v>
      </c>
      <c r="P48" s="649"/>
      <c r="Q48" s="649"/>
      <c r="R48" s="649"/>
      <c r="S48" s="649"/>
      <c r="T48" s="649"/>
      <c r="U48" s="649"/>
      <c r="V48" s="649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649"/>
      <c r="AK48" s="649"/>
    </row>
    <row r="49" spans="1:37">
      <c r="A49" s="1122"/>
      <c r="B49" s="1123"/>
      <c r="C49" s="649"/>
      <c r="D49" s="1115" t="s">
        <v>1241</v>
      </c>
      <c r="E49" s="1116"/>
      <c r="F49" s="1119"/>
      <c r="G49" s="1120"/>
      <c r="H49" s="1120"/>
      <c r="I49" s="1120"/>
      <c r="J49" s="1120"/>
      <c r="K49" s="1120"/>
      <c r="L49" s="1116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49"/>
      <c r="AK49" s="649"/>
    </row>
    <row r="50" spans="1:37">
      <c r="A50" s="649"/>
      <c r="B50" s="649"/>
      <c r="C50" s="649"/>
      <c r="D50" s="1117"/>
      <c r="E50" s="1118"/>
      <c r="F50" s="1117"/>
      <c r="G50" s="1121"/>
      <c r="H50" s="1121"/>
      <c r="I50" s="1121"/>
      <c r="J50" s="1121"/>
      <c r="K50" s="1121"/>
      <c r="L50" s="1118"/>
      <c r="M50" s="649"/>
      <c r="N50" s="649"/>
      <c r="O50" s="649"/>
      <c r="P50" s="649"/>
      <c r="Q50" s="649"/>
      <c r="R50" s="649"/>
      <c r="S50" s="649"/>
      <c r="T50" s="649"/>
      <c r="U50" s="649"/>
      <c r="V50" s="649"/>
      <c r="W50" s="649"/>
      <c r="X50" s="649"/>
      <c r="Y50" s="649"/>
      <c r="Z50" s="649"/>
      <c r="AA50" s="649"/>
      <c r="AB50" s="649"/>
      <c r="AC50" s="649"/>
      <c r="AD50" s="649"/>
      <c r="AE50" s="649"/>
      <c r="AF50" s="649"/>
      <c r="AG50" s="649"/>
      <c r="AH50" s="649"/>
      <c r="AI50" s="649"/>
      <c r="AJ50" s="649"/>
      <c r="AK50" s="649"/>
    </row>
    <row r="51" spans="1:37">
      <c r="A51" s="646"/>
      <c r="B51" s="647" t="s">
        <v>1221</v>
      </c>
      <c r="C51" s="646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646"/>
      <c r="O51" s="646"/>
      <c r="P51" s="646"/>
      <c r="Q51" s="646"/>
      <c r="R51" s="646"/>
      <c r="S51" s="646"/>
      <c r="T51" s="646"/>
      <c r="U51" s="646"/>
      <c r="V51" s="646"/>
      <c r="W51" s="646"/>
      <c r="X51" s="646"/>
      <c r="Y51" s="646"/>
      <c r="Z51" s="646"/>
      <c r="AA51" s="646"/>
      <c r="AB51" s="646"/>
      <c r="AC51" s="646"/>
      <c r="AD51" s="646"/>
      <c r="AE51" s="646"/>
      <c r="AF51" s="646"/>
      <c r="AG51" s="646"/>
      <c r="AH51" s="646"/>
      <c r="AI51" s="648"/>
      <c r="AJ51" s="646"/>
      <c r="AK51" s="646"/>
    </row>
    <row r="52" spans="1:37">
      <c r="A52" s="649"/>
      <c r="B52" s="649"/>
      <c r="C52" s="650" t="s">
        <v>1222</v>
      </c>
      <c r="D52" s="650"/>
      <c r="E52" s="650"/>
      <c r="F52" s="650"/>
      <c r="G52" s="650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649"/>
      <c r="AJ52" s="651"/>
      <c r="AK52" s="649"/>
    </row>
    <row r="53" spans="1:37" ht="13.5" customHeight="1">
      <c r="A53" s="1133" t="s">
        <v>1223</v>
      </c>
      <c r="B53" s="1133" t="s">
        <v>1224</v>
      </c>
      <c r="C53" s="1133" t="s">
        <v>95</v>
      </c>
      <c r="D53" s="1129" t="s">
        <v>1225</v>
      </c>
      <c r="E53" s="1130"/>
      <c r="F53" s="1130"/>
      <c r="G53" s="1130"/>
      <c r="H53" s="1130"/>
      <c r="I53" s="1130"/>
      <c r="J53" s="1130"/>
      <c r="K53" s="1130"/>
      <c r="L53" s="1130"/>
      <c r="M53" s="1130"/>
      <c r="N53" s="1130"/>
      <c r="O53" s="1130"/>
      <c r="P53" s="1130"/>
      <c r="Q53" s="1130"/>
      <c r="R53" s="1130"/>
      <c r="S53" s="1130"/>
      <c r="T53" s="1130"/>
      <c r="U53" s="1130"/>
      <c r="V53" s="1130"/>
      <c r="W53" s="1130"/>
      <c r="X53" s="1130"/>
      <c r="Y53" s="1130"/>
      <c r="Z53" s="1130"/>
      <c r="AA53" s="1130"/>
      <c r="AB53" s="1130"/>
      <c r="AC53" s="1130"/>
      <c r="AD53" s="1130"/>
      <c r="AE53" s="1130"/>
      <c r="AF53" s="1130"/>
      <c r="AG53" s="1141" t="s">
        <v>1010</v>
      </c>
      <c r="AH53" s="1133" t="s">
        <v>1226</v>
      </c>
      <c r="AI53" s="1124" t="s">
        <v>1219</v>
      </c>
      <c r="AJ53" s="1125"/>
      <c r="AK53" s="1126"/>
    </row>
    <row r="54" spans="1:37">
      <c r="A54" s="1139"/>
      <c r="B54" s="1139"/>
      <c r="C54" s="1139"/>
      <c r="D54" s="1140"/>
      <c r="E54" s="1140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0"/>
      <c r="R54" s="1140"/>
      <c r="S54" s="1140"/>
      <c r="T54" s="1140"/>
      <c r="U54" s="1140"/>
      <c r="V54" s="1140"/>
      <c r="W54" s="1140"/>
      <c r="X54" s="1140"/>
      <c r="Y54" s="1140"/>
      <c r="Z54" s="1140"/>
      <c r="AA54" s="1140"/>
      <c r="AB54" s="1140"/>
      <c r="AC54" s="1140"/>
      <c r="AD54" s="1140"/>
      <c r="AE54" s="1140"/>
      <c r="AF54" s="1140"/>
      <c r="AG54" s="1142"/>
      <c r="AH54" s="1138"/>
      <c r="AI54" s="1127"/>
      <c r="AJ54" s="1127"/>
      <c r="AK54" s="1128"/>
    </row>
    <row r="55" spans="1:37">
      <c r="A55" s="652" t="s">
        <v>1218</v>
      </c>
      <c r="B55" s="653"/>
      <c r="C55" s="654"/>
      <c r="D55" s="1129" t="s">
        <v>1227</v>
      </c>
      <c r="E55" s="1130"/>
      <c r="F55" s="1130"/>
      <c r="G55" s="1130"/>
      <c r="H55" s="1130"/>
      <c r="I55" s="1130"/>
      <c r="J55" s="1130"/>
      <c r="K55" s="1130"/>
      <c r="L55" s="1130"/>
      <c r="M55" s="1130"/>
      <c r="N55" s="1130"/>
      <c r="O55" s="1130"/>
      <c r="P55" s="1130"/>
      <c r="Q55" s="1130"/>
      <c r="R55" s="1130"/>
      <c r="S55" s="1130"/>
      <c r="T55" s="1130"/>
      <c r="U55" s="1130"/>
      <c r="V55" s="1130"/>
      <c r="W55" s="1130"/>
      <c r="X55" s="1130"/>
      <c r="Y55" s="1130"/>
      <c r="Z55" s="1130"/>
      <c r="AA55" s="1130"/>
      <c r="AB55" s="1130"/>
      <c r="AC55" s="1130"/>
      <c r="AD55" s="1130"/>
      <c r="AE55" s="1130"/>
      <c r="AF55" s="1133" t="s">
        <v>1228</v>
      </c>
      <c r="AG55" s="1142"/>
      <c r="AH55" s="1138"/>
      <c r="AI55" s="1133" t="s">
        <v>1242</v>
      </c>
      <c r="AJ55" s="1136" t="s">
        <v>1230</v>
      </c>
      <c r="AK55" s="1133" t="s">
        <v>1231</v>
      </c>
    </row>
    <row r="56" spans="1:37" ht="14.25" thickBot="1">
      <c r="A56" s="655"/>
      <c r="B56" s="656"/>
      <c r="C56" s="657"/>
      <c r="D56" s="1131"/>
      <c r="E56" s="1132"/>
      <c r="F56" s="1132"/>
      <c r="G56" s="1132"/>
      <c r="H56" s="1132"/>
      <c r="I56" s="1132"/>
      <c r="J56" s="1132"/>
      <c r="K56" s="1132"/>
      <c r="L56" s="1132"/>
      <c r="M56" s="1132"/>
      <c r="N56" s="1132"/>
      <c r="O56" s="1132"/>
      <c r="P56" s="1132"/>
      <c r="Q56" s="1132"/>
      <c r="R56" s="1132"/>
      <c r="S56" s="1132"/>
      <c r="T56" s="1132"/>
      <c r="U56" s="1132"/>
      <c r="V56" s="1132"/>
      <c r="W56" s="1132"/>
      <c r="X56" s="1132"/>
      <c r="Y56" s="1132"/>
      <c r="Z56" s="1132"/>
      <c r="AA56" s="1132"/>
      <c r="AB56" s="1132"/>
      <c r="AC56" s="1132"/>
      <c r="AD56" s="1132"/>
      <c r="AE56" s="1132"/>
      <c r="AF56" s="1134"/>
      <c r="AG56" s="1143"/>
      <c r="AH56" s="1138"/>
      <c r="AI56" s="1135"/>
      <c r="AJ56" s="1137"/>
      <c r="AK56" s="1134"/>
    </row>
    <row r="57" spans="1:37" ht="14.25" thickTop="1">
      <c r="A57" s="658"/>
      <c r="B57" s="659"/>
      <c r="C57" s="659"/>
      <c r="D57" s="660" t="s">
        <v>1453</v>
      </c>
      <c r="E57" s="660"/>
      <c r="F57" s="660"/>
      <c r="G57" s="660"/>
      <c r="H57" s="660"/>
      <c r="I57" s="660"/>
      <c r="J57" s="660"/>
      <c r="K57" s="660"/>
      <c r="L57" s="660"/>
      <c r="M57" s="660"/>
      <c r="N57" s="660"/>
      <c r="O57" s="660"/>
      <c r="P57" s="660"/>
      <c r="Q57" s="660"/>
      <c r="R57" s="660"/>
      <c r="S57" s="660"/>
      <c r="T57" s="660"/>
      <c r="U57" s="660"/>
      <c r="V57" s="660"/>
      <c r="W57" s="660"/>
      <c r="X57" s="660"/>
      <c r="Y57" s="660"/>
      <c r="Z57" s="660"/>
      <c r="AA57" s="660"/>
      <c r="AB57" s="660"/>
      <c r="AC57" s="661"/>
      <c r="AD57" s="661"/>
      <c r="AE57" s="661"/>
      <c r="AF57" s="662">
        <f>SUM(D57:AE57)</f>
        <v>0</v>
      </c>
      <c r="AG57" s="659"/>
      <c r="AH57" s="659"/>
      <c r="AI57" s="663"/>
      <c r="AJ57" s="658"/>
      <c r="AK57" s="659"/>
    </row>
    <row r="58" spans="1:37">
      <c r="A58" s="664" t="s">
        <v>1243</v>
      </c>
      <c r="B58" s="665"/>
      <c r="C58" s="665"/>
      <c r="D58" s="666">
        <v>1</v>
      </c>
      <c r="E58" s="666"/>
      <c r="F58" s="666"/>
      <c r="G58" s="666"/>
      <c r="H58" s="666"/>
      <c r="I58" s="666"/>
      <c r="J58" s="666"/>
      <c r="K58" s="666"/>
      <c r="L58" s="666"/>
      <c r="M58" s="666"/>
      <c r="N58" s="666"/>
      <c r="O58" s="666"/>
      <c r="P58" s="666"/>
      <c r="Q58" s="666"/>
      <c r="R58" s="666"/>
      <c r="S58" s="666"/>
      <c r="T58" s="666"/>
      <c r="U58" s="666"/>
      <c r="V58" s="666"/>
      <c r="W58" s="666"/>
      <c r="X58" s="666"/>
      <c r="Y58" s="666"/>
      <c r="Z58" s="666"/>
      <c r="AA58" s="666"/>
      <c r="AB58" s="666"/>
      <c r="AC58" s="666"/>
      <c r="AD58" s="666"/>
      <c r="AE58" s="666"/>
      <c r="AF58" s="662">
        <f>SUM(D58:AE58)</f>
        <v>1</v>
      </c>
      <c r="AG58" s="665"/>
      <c r="AH58" s="665"/>
      <c r="AI58" s="667"/>
      <c r="AJ58" s="664"/>
      <c r="AK58" s="665"/>
    </row>
    <row r="59" spans="1:37">
      <c r="A59" s="664"/>
      <c r="B59" s="665"/>
      <c r="C59" s="665"/>
      <c r="D59" s="666"/>
      <c r="E59" s="666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6"/>
      <c r="Y59" s="666"/>
      <c r="Z59" s="666"/>
      <c r="AA59" s="666"/>
      <c r="AB59" s="666"/>
      <c r="AC59" s="666"/>
      <c r="AD59" s="666"/>
      <c r="AE59" s="666"/>
      <c r="AF59" s="662">
        <f t="shared" ref="AF59:AF96" si="2">SUM(D59:AE59)</f>
        <v>0</v>
      </c>
      <c r="AG59" s="665"/>
      <c r="AH59" s="665"/>
      <c r="AI59" s="667"/>
      <c r="AJ59" s="664"/>
      <c r="AK59" s="665"/>
    </row>
    <row r="60" spans="1:37">
      <c r="A60" s="664"/>
      <c r="B60" s="665"/>
      <c r="C60" s="665"/>
      <c r="D60" s="666"/>
      <c r="E60" s="666"/>
      <c r="F60" s="666"/>
      <c r="G60" s="666"/>
      <c r="H60" s="666"/>
      <c r="I60" s="666"/>
      <c r="J60" s="666"/>
      <c r="K60" s="666"/>
      <c r="L60" s="666"/>
      <c r="M60" s="666"/>
      <c r="N60" s="666"/>
      <c r="O60" s="666"/>
      <c r="P60" s="666"/>
      <c r="Q60" s="666"/>
      <c r="R60" s="666"/>
      <c r="S60" s="666"/>
      <c r="T60" s="666"/>
      <c r="U60" s="666"/>
      <c r="V60" s="666"/>
      <c r="W60" s="666"/>
      <c r="X60" s="666"/>
      <c r="Y60" s="666"/>
      <c r="Z60" s="666"/>
      <c r="AA60" s="666"/>
      <c r="AB60" s="666"/>
      <c r="AC60" s="666"/>
      <c r="AD60" s="666"/>
      <c r="AE60" s="666"/>
      <c r="AF60" s="662">
        <f t="shared" si="2"/>
        <v>0</v>
      </c>
      <c r="AG60" s="665"/>
      <c r="AH60" s="665"/>
      <c r="AI60" s="667"/>
      <c r="AJ60" s="664"/>
      <c r="AK60" s="665"/>
    </row>
    <row r="61" spans="1:37">
      <c r="A61" s="664"/>
      <c r="B61" s="665"/>
      <c r="C61" s="665"/>
      <c r="D61" s="666"/>
      <c r="E61" s="666"/>
      <c r="F61" s="666"/>
      <c r="G61" s="666"/>
      <c r="H61" s="666"/>
      <c r="I61" s="666"/>
      <c r="J61" s="666"/>
      <c r="K61" s="666"/>
      <c r="L61" s="666"/>
      <c r="M61" s="666"/>
      <c r="N61" s="666"/>
      <c r="O61" s="666"/>
      <c r="P61" s="666"/>
      <c r="Q61" s="666"/>
      <c r="R61" s="666"/>
      <c r="S61" s="666"/>
      <c r="T61" s="666"/>
      <c r="U61" s="666"/>
      <c r="V61" s="666"/>
      <c r="W61" s="666"/>
      <c r="X61" s="666"/>
      <c r="Y61" s="666"/>
      <c r="Z61" s="666"/>
      <c r="AA61" s="666"/>
      <c r="AB61" s="666"/>
      <c r="AC61" s="666"/>
      <c r="AD61" s="666"/>
      <c r="AE61" s="666"/>
      <c r="AF61" s="662">
        <f t="shared" si="2"/>
        <v>0</v>
      </c>
      <c r="AG61" s="665"/>
      <c r="AH61" s="665"/>
      <c r="AI61" s="667"/>
      <c r="AJ61" s="664"/>
      <c r="AK61" s="665"/>
    </row>
    <row r="62" spans="1:37">
      <c r="A62" s="664"/>
      <c r="B62" s="665"/>
      <c r="C62" s="665"/>
      <c r="D62" s="666"/>
      <c r="E62" s="666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6"/>
      <c r="R62" s="666"/>
      <c r="S62" s="666"/>
      <c r="T62" s="666"/>
      <c r="U62" s="666"/>
      <c r="V62" s="666"/>
      <c r="W62" s="666"/>
      <c r="X62" s="666"/>
      <c r="Y62" s="666"/>
      <c r="Z62" s="666"/>
      <c r="AA62" s="666"/>
      <c r="AB62" s="666"/>
      <c r="AC62" s="666"/>
      <c r="AD62" s="666"/>
      <c r="AE62" s="666"/>
      <c r="AF62" s="662">
        <f t="shared" si="2"/>
        <v>0</v>
      </c>
      <c r="AG62" s="665"/>
      <c r="AH62" s="665"/>
      <c r="AI62" s="667"/>
      <c r="AJ62" s="664"/>
      <c r="AK62" s="665"/>
    </row>
    <row r="63" spans="1:37">
      <c r="A63" s="664"/>
      <c r="B63" s="665"/>
      <c r="C63" s="665"/>
      <c r="D63" s="666"/>
      <c r="E63" s="666"/>
      <c r="F63" s="666"/>
      <c r="G63" s="666"/>
      <c r="H63" s="666"/>
      <c r="I63" s="666"/>
      <c r="J63" s="666"/>
      <c r="K63" s="666"/>
      <c r="L63" s="666"/>
      <c r="M63" s="666"/>
      <c r="N63" s="666"/>
      <c r="O63" s="666"/>
      <c r="P63" s="666"/>
      <c r="Q63" s="666"/>
      <c r="R63" s="666"/>
      <c r="S63" s="666"/>
      <c r="T63" s="666"/>
      <c r="U63" s="666"/>
      <c r="V63" s="666"/>
      <c r="W63" s="666"/>
      <c r="X63" s="666"/>
      <c r="Y63" s="666"/>
      <c r="Z63" s="666"/>
      <c r="AA63" s="666"/>
      <c r="AB63" s="666"/>
      <c r="AC63" s="666"/>
      <c r="AD63" s="666"/>
      <c r="AE63" s="666"/>
      <c r="AF63" s="662">
        <f t="shared" si="2"/>
        <v>0</v>
      </c>
      <c r="AG63" s="665"/>
      <c r="AH63" s="665"/>
      <c r="AI63" s="667"/>
      <c r="AJ63" s="664"/>
      <c r="AK63" s="665"/>
    </row>
    <row r="64" spans="1:37">
      <c r="A64" s="664"/>
      <c r="B64" s="665"/>
      <c r="C64" s="665"/>
      <c r="D64" s="666"/>
      <c r="E64" s="666"/>
      <c r="F64" s="666"/>
      <c r="G64" s="666"/>
      <c r="H64" s="666"/>
      <c r="I64" s="666"/>
      <c r="J64" s="666"/>
      <c r="K64" s="666"/>
      <c r="L64" s="666"/>
      <c r="M64" s="666"/>
      <c r="N64" s="666"/>
      <c r="O64" s="666"/>
      <c r="P64" s="666"/>
      <c r="Q64" s="666"/>
      <c r="R64" s="666"/>
      <c r="S64" s="666"/>
      <c r="T64" s="666"/>
      <c r="U64" s="666"/>
      <c r="V64" s="666"/>
      <c r="W64" s="666"/>
      <c r="X64" s="666"/>
      <c r="Y64" s="666"/>
      <c r="Z64" s="666"/>
      <c r="AA64" s="666"/>
      <c r="AB64" s="666"/>
      <c r="AC64" s="666"/>
      <c r="AD64" s="666"/>
      <c r="AE64" s="666"/>
      <c r="AF64" s="662">
        <f t="shared" si="2"/>
        <v>0</v>
      </c>
      <c r="AG64" s="665"/>
      <c r="AH64" s="665"/>
      <c r="AI64" s="667"/>
      <c r="AJ64" s="664"/>
      <c r="AK64" s="665"/>
    </row>
    <row r="65" spans="1:37">
      <c r="A65" s="664"/>
      <c r="B65" s="665"/>
      <c r="C65" s="665"/>
      <c r="D65" s="666"/>
      <c r="E65" s="666"/>
      <c r="F65" s="666"/>
      <c r="G65" s="666"/>
      <c r="H65" s="666"/>
      <c r="I65" s="666"/>
      <c r="J65" s="666"/>
      <c r="K65" s="666"/>
      <c r="L65" s="666"/>
      <c r="M65" s="666"/>
      <c r="N65" s="666"/>
      <c r="O65" s="666"/>
      <c r="P65" s="666"/>
      <c r="Q65" s="666"/>
      <c r="R65" s="666"/>
      <c r="S65" s="666"/>
      <c r="T65" s="666"/>
      <c r="U65" s="666"/>
      <c r="V65" s="666"/>
      <c r="W65" s="666"/>
      <c r="X65" s="666"/>
      <c r="Y65" s="666"/>
      <c r="Z65" s="666"/>
      <c r="AA65" s="666"/>
      <c r="AB65" s="666"/>
      <c r="AC65" s="666"/>
      <c r="AD65" s="666"/>
      <c r="AE65" s="666"/>
      <c r="AF65" s="662">
        <f t="shared" si="2"/>
        <v>0</v>
      </c>
      <c r="AG65" s="665"/>
      <c r="AH65" s="668"/>
      <c r="AI65" s="669"/>
      <c r="AJ65" s="670"/>
      <c r="AK65" s="668"/>
    </row>
    <row r="66" spans="1:37">
      <c r="A66" s="664"/>
      <c r="B66" s="665"/>
      <c r="C66" s="665"/>
      <c r="D66" s="666"/>
      <c r="E66" s="666"/>
      <c r="F66" s="666"/>
      <c r="G66" s="666"/>
      <c r="H66" s="666"/>
      <c r="I66" s="666"/>
      <c r="J66" s="666"/>
      <c r="K66" s="666"/>
      <c r="L66" s="666"/>
      <c r="M66" s="666"/>
      <c r="N66" s="666"/>
      <c r="O66" s="666"/>
      <c r="P66" s="666"/>
      <c r="Q66" s="666"/>
      <c r="R66" s="666"/>
      <c r="S66" s="666"/>
      <c r="T66" s="666"/>
      <c r="U66" s="666"/>
      <c r="V66" s="666"/>
      <c r="W66" s="666"/>
      <c r="X66" s="666"/>
      <c r="Y66" s="666"/>
      <c r="Z66" s="666"/>
      <c r="AA66" s="666"/>
      <c r="AB66" s="666"/>
      <c r="AC66" s="666"/>
      <c r="AD66" s="666"/>
      <c r="AE66" s="666"/>
      <c r="AF66" s="662">
        <f t="shared" si="2"/>
        <v>0</v>
      </c>
      <c r="AG66" s="665"/>
      <c r="AH66" s="665"/>
      <c r="AI66" s="667"/>
      <c r="AJ66" s="664"/>
      <c r="AK66" s="665"/>
    </row>
    <row r="67" spans="1:37">
      <c r="A67" s="664"/>
      <c r="B67" s="665"/>
      <c r="C67" s="665"/>
      <c r="D67" s="666"/>
      <c r="E67" s="666"/>
      <c r="F67" s="666"/>
      <c r="G67" s="666"/>
      <c r="H67" s="666"/>
      <c r="I67" s="666"/>
      <c r="J67" s="666"/>
      <c r="K67" s="666"/>
      <c r="L67" s="666"/>
      <c r="M67" s="666"/>
      <c r="N67" s="666"/>
      <c r="O67" s="666"/>
      <c r="P67" s="666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2">
        <f t="shared" si="2"/>
        <v>0</v>
      </c>
      <c r="AG67" s="665"/>
      <c r="AH67" s="665"/>
      <c r="AI67" s="667"/>
      <c r="AJ67" s="664"/>
      <c r="AK67" s="665"/>
    </row>
    <row r="68" spans="1:37">
      <c r="A68" s="678"/>
      <c r="B68" s="671"/>
      <c r="C68" s="665"/>
      <c r="D68" s="672"/>
      <c r="E68" s="672"/>
      <c r="F68" s="672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  <c r="W68" s="666"/>
      <c r="X68" s="666"/>
      <c r="Y68" s="666"/>
      <c r="Z68" s="666"/>
      <c r="AA68" s="666"/>
      <c r="AB68" s="666"/>
      <c r="AC68" s="666"/>
      <c r="AD68" s="666"/>
      <c r="AE68" s="666"/>
      <c r="AF68" s="662">
        <f t="shared" si="2"/>
        <v>0</v>
      </c>
      <c r="AG68" s="665"/>
      <c r="AH68" s="665"/>
      <c r="AI68" s="667"/>
      <c r="AJ68" s="664"/>
      <c r="AK68" s="665"/>
    </row>
    <row r="69" spans="1:37">
      <c r="A69" s="664"/>
      <c r="B69" s="665"/>
      <c r="C69" s="665"/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666"/>
      <c r="P69" s="666"/>
      <c r="Q69" s="666"/>
      <c r="R69" s="666"/>
      <c r="S69" s="666"/>
      <c r="T69" s="666"/>
      <c r="U69" s="666"/>
      <c r="V69" s="666"/>
      <c r="W69" s="666"/>
      <c r="X69" s="666"/>
      <c r="Y69" s="666"/>
      <c r="Z69" s="666"/>
      <c r="AA69" s="666"/>
      <c r="AB69" s="666"/>
      <c r="AC69" s="666"/>
      <c r="AD69" s="666"/>
      <c r="AE69" s="666"/>
      <c r="AF69" s="662">
        <f t="shared" si="2"/>
        <v>0</v>
      </c>
      <c r="AG69" s="665"/>
      <c r="AH69" s="665"/>
      <c r="AI69" s="667"/>
      <c r="AJ69" s="664"/>
      <c r="AK69" s="665"/>
    </row>
    <row r="70" spans="1:37">
      <c r="A70" s="664"/>
      <c r="B70" s="665"/>
      <c r="C70" s="665"/>
      <c r="D70" s="666"/>
      <c r="E70" s="666"/>
      <c r="F70" s="666"/>
      <c r="G70" s="666"/>
      <c r="H70" s="666"/>
      <c r="I70" s="666"/>
      <c r="J70" s="666"/>
      <c r="K70" s="666"/>
      <c r="L70" s="666"/>
      <c r="M70" s="666"/>
      <c r="N70" s="666"/>
      <c r="O70" s="666"/>
      <c r="P70" s="666"/>
      <c r="Q70" s="666"/>
      <c r="R70" s="666"/>
      <c r="S70" s="666"/>
      <c r="T70" s="666"/>
      <c r="U70" s="666"/>
      <c r="V70" s="666"/>
      <c r="W70" s="666"/>
      <c r="X70" s="666"/>
      <c r="Y70" s="666"/>
      <c r="Z70" s="666"/>
      <c r="AA70" s="666"/>
      <c r="AB70" s="666"/>
      <c r="AC70" s="666"/>
      <c r="AD70" s="666"/>
      <c r="AE70" s="666"/>
      <c r="AF70" s="662">
        <f t="shared" si="2"/>
        <v>0</v>
      </c>
      <c r="AG70" s="665"/>
      <c r="AH70" s="665"/>
      <c r="AI70" s="667"/>
      <c r="AJ70" s="664"/>
      <c r="AK70" s="665"/>
    </row>
    <row r="71" spans="1:37">
      <c r="A71" s="664"/>
      <c r="B71" s="665"/>
      <c r="C71" s="665"/>
      <c r="D71" s="666"/>
      <c r="E71" s="666"/>
      <c r="F71" s="666"/>
      <c r="G71" s="666"/>
      <c r="H71" s="666"/>
      <c r="I71" s="666"/>
      <c r="J71" s="666"/>
      <c r="K71" s="666"/>
      <c r="L71" s="666"/>
      <c r="M71" s="666"/>
      <c r="N71" s="666"/>
      <c r="O71" s="666"/>
      <c r="P71" s="666"/>
      <c r="Q71" s="666"/>
      <c r="R71" s="666"/>
      <c r="S71" s="666"/>
      <c r="T71" s="666"/>
      <c r="U71" s="666"/>
      <c r="V71" s="666"/>
      <c r="W71" s="666"/>
      <c r="X71" s="666"/>
      <c r="Y71" s="666"/>
      <c r="Z71" s="666"/>
      <c r="AA71" s="666"/>
      <c r="AB71" s="666"/>
      <c r="AC71" s="666"/>
      <c r="AD71" s="666"/>
      <c r="AE71" s="666"/>
      <c r="AF71" s="662">
        <f t="shared" si="2"/>
        <v>0</v>
      </c>
      <c r="AG71" s="665"/>
      <c r="AH71" s="665"/>
      <c r="AI71" s="667"/>
      <c r="AJ71" s="664"/>
      <c r="AK71" s="665"/>
    </row>
    <row r="72" spans="1:37">
      <c r="A72" s="664"/>
      <c r="B72" s="665"/>
      <c r="C72" s="665"/>
      <c r="D72" s="666"/>
      <c r="E72" s="666"/>
      <c r="F72" s="666"/>
      <c r="G72" s="666"/>
      <c r="H72" s="666"/>
      <c r="I72" s="666"/>
      <c r="J72" s="666"/>
      <c r="K72" s="666"/>
      <c r="L72" s="666"/>
      <c r="M72" s="666"/>
      <c r="N72" s="666"/>
      <c r="O72" s="666"/>
      <c r="P72" s="666"/>
      <c r="Q72" s="666"/>
      <c r="R72" s="666"/>
      <c r="S72" s="666"/>
      <c r="T72" s="666"/>
      <c r="U72" s="666"/>
      <c r="V72" s="666"/>
      <c r="W72" s="666"/>
      <c r="X72" s="666"/>
      <c r="Y72" s="666"/>
      <c r="Z72" s="666"/>
      <c r="AA72" s="666"/>
      <c r="AB72" s="666"/>
      <c r="AC72" s="666"/>
      <c r="AD72" s="666"/>
      <c r="AE72" s="666"/>
      <c r="AF72" s="662">
        <f t="shared" si="2"/>
        <v>0</v>
      </c>
      <c r="AG72" s="665"/>
      <c r="AH72" s="665"/>
      <c r="AI72" s="667"/>
      <c r="AJ72" s="664"/>
      <c r="AK72" s="665"/>
    </row>
    <row r="73" spans="1:37">
      <c r="A73" s="664"/>
      <c r="B73" s="665"/>
      <c r="C73" s="665"/>
      <c r="D73" s="666"/>
      <c r="E73" s="666"/>
      <c r="F73" s="666"/>
      <c r="G73" s="666"/>
      <c r="H73" s="666"/>
      <c r="I73" s="666"/>
      <c r="J73" s="666"/>
      <c r="K73" s="666"/>
      <c r="L73" s="666"/>
      <c r="M73" s="666"/>
      <c r="N73" s="666"/>
      <c r="O73" s="666"/>
      <c r="P73" s="666"/>
      <c r="Q73" s="666"/>
      <c r="R73" s="666"/>
      <c r="S73" s="666"/>
      <c r="T73" s="666"/>
      <c r="U73" s="666"/>
      <c r="V73" s="666"/>
      <c r="W73" s="666"/>
      <c r="X73" s="666"/>
      <c r="Y73" s="666"/>
      <c r="Z73" s="666"/>
      <c r="AA73" s="666"/>
      <c r="AB73" s="666"/>
      <c r="AC73" s="666"/>
      <c r="AD73" s="666"/>
      <c r="AE73" s="666"/>
      <c r="AF73" s="662">
        <f t="shared" si="2"/>
        <v>0</v>
      </c>
      <c r="AG73" s="665"/>
      <c r="AH73" s="665"/>
      <c r="AI73" s="667"/>
      <c r="AJ73" s="664"/>
      <c r="AK73" s="665"/>
    </row>
    <row r="74" spans="1:37">
      <c r="A74" s="664"/>
      <c r="B74" s="665"/>
      <c r="C74" s="665"/>
      <c r="D74" s="666"/>
      <c r="E74" s="666"/>
      <c r="F74" s="666"/>
      <c r="G74" s="666"/>
      <c r="H74" s="666"/>
      <c r="I74" s="666"/>
      <c r="J74" s="666"/>
      <c r="K74" s="666"/>
      <c r="L74" s="666"/>
      <c r="M74" s="666"/>
      <c r="N74" s="666"/>
      <c r="O74" s="666"/>
      <c r="P74" s="666"/>
      <c r="Q74" s="666"/>
      <c r="R74" s="666"/>
      <c r="S74" s="666"/>
      <c r="T74" s="666"/>
      <c r="U74" s="666"/>
      <c r="V74" s="666"/>
      <c r="W74" s="666"/>
      <c r="X74" s="666"/>
      <c r="Y74" s="666"/>
      <c r="Z74" s="666"/>
      <c r="AA74" s="666"/>
      <c r="AB74" s="666"/>
      <c r="AC74" s="666"/>
      <c r="AD74" s="666"/>
      <c r="AE74" s="666"/>
      <c r="AF74" s="662">
        <f t="shared" si="2"/>
        <v>0</v>
      </c>
      <c r="AG74" s="665"/>
      <c r="AH74" s="665"/>
      <c r="AI74" s="667"/>
      <c r="AJ74" s="664"/>
      <c r="AK74" s="665"/>
    </row>
    <row r="75" spans="1:37">
      <c r="A75" s="664"/>
      <c r="B75" s="665"/>
      <c r="C75" s="665"/>
      <c r="D75" s="666"/>
      <c r="E75" s="666"/>
      <c r="F75" s="666"/>
      <c r="G75" s="666"/>
      <c r="H75" s="666"/>
      <c r="I75" s="666"/>
      <c r="J75" s="666"/>
      <c r="K75" s="666"/>
      <c r="L75" s="666"/>
      <c r="M75" s="666"/>
      <c r="N75" s="666"/>
      <c r="O75" s="666"/>
      <c r="P75" s="666"/>
      <c r="Q75" s="666"/>
      <c r="R75" s="666"/>
      <c r="S75" s="666"/>
      <c r="T75" s="666"/>
      <c r="U75" s="666"/>
      <c r="V75" s="666"/>
      <c r="W75" s="666"/>
      <c r="X75" s="666"/>
      <c r="Y75" s="666"/>
      <c r="Z75" s="666"/>
      <c r="AA75" s="666"/>
      <c r="AB75" s="666"/>
      <c r="AC75" s="666"/>
      <c r="AD75" s="666"/>
      <c r="AE75" s="666"/>
      <c r="AF75" s="662">
        <f t="shared" si="2"/>
        <v>0</v>
      </c>
      <c r="AG75" s="665"/>
      <c r="AH75" s="665"/>
      <c r="AI75" s="667"/>
      <c r="AJ75" s="664"/>
      <c r="AK75" s="665"/>
    </row>
    <row r="76" spans="1:37">
      <c r="A76" s="664"/>
      <c r="B76" s="665"/>
      <c r="C76" s="665"/>
      <c r="D76" s="666"/>
      <c r="E76" s="666"/>
      <c r="F76" s="666"/>
      <c r="G76" s="666"/>
      <c r="H76" s="666"/>
      <c r="I76" s="666"/>
      <c r="J76" s="666"/>
      <c r="K76" s="666"/>
      <c r="L76" s="666"/>
      <c r="M76" s="666"/>
      <c r="N76" s="666"/>
      <c r="O76" s="666"/>
      <c r="P76" s="666"/>
      <c r="Q76" s="666"/>
      <c r="R76" s="666"/>
      <c r="S76" s="666"/>
      <c r="T76" s="666"/>
      <c r="U76" s="666"/>
      <c r="V76" s="666"/>
      <c r="W76" s="666"/>
      <c r="X76" s="666"/>
      <c r="Y76" s="666"/>
      <c r="Z76" s="666"/>
      <c r="AA76" s="666"/>
      <c r="AB76" s="666"/>
      <c r="AC76" s="666"/>
      <c r="AD76" s="666"/>
      <c r="AE76" s="666"/>
      <c r="AF76" s="662">
        <f t="shared" si="2"/>
        <v>0</v>
      </c>
      <c r="AG76" s="665"/>
      <c r="AH76" s="665"/>
      <c r="AI76" s="667"/>
      <c r="AJ76" s="664"/>
      <c r="AK76" s="665"/>
    </row>
    <row r="77" spans="1:37">
      <c r="A77" s="664"/>
      <c r="B77" s="665"/>
      <c r="C77" s="665"/>
      <c r="D77" s="666"/>
      <c r="E77" s="666"/>
      <c r="F77" s="666"/>
      <c r="G77" s="666"/>
      <c r="H77" s="666"/>
      <c r="I77" s="666"/>
      <c r="J77" s="666"/>
      <c r="K77" s="666"/>
      <c r="L77" s="666"/>
      <c r="M77" s="666"/>
      <c r="N77" s="666"/>
      <c r="O77" s="666"/>
      <c r="P77" s="666"/>
      <c r="Q77" s="666"/>
      <c r="R77" s="666"/>
      <c r="S77" s="666"/>
      <c r="T77" s="666"/>
      <c r="U77" s="666"/>
      <c r="V77" s="666"/>
      <c r="W77" s="666"/>
      <c r="X77" s="666"/>
      <c r="Y77" s="666"/>
      <c r="Z77" s="666"/>
      <c r="AA77" s="666"/>
      <c r="AB77" s="666"/>
      <c r="AC77" s="666"/>
      <c r="AD77" s="666"/>
      <c r="AE77" s="666"/>
      <c r="AF77" s="662">
        <f t="shared" si="2"/>
        <v>0</v>
      </c>
      <c r="AG77" s="665"/>
      <c r="AH77" s="665"/>
      <c r="AI77" s="667"/>
      <c r="AJ77" s="664"/>
      <c r="AK77" s="665"/>
    </row>
    <row r="78" spans="1:37">
      <c r="A78" s="664"/>
      <c r="B78" s="665"/>
      <c r="C78" s="665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2">
        <f t="shared" si="2"/>
        <v>0</v>
      </c>
      <c r="AG78" s="665"/>
      <c r="AH78" s="665"/>
      <c r="AI78" s="667"/>
      <c r="AJ78" s="664"/>
      <c r="AK78" s="665"/>
    </row>
    <row r="79" spans="1:37">
      <c r="A79" s="664"/>
      <c r="B79" s="665"/>
      <c r="C79" s="665"/>
      <c r="D79" s="666"/>
      <c r="E79" s="666"/>
      <c r="F79" s="666"/>
      <c r="G79" s="666"/>
      <c r="H79" s="666"/>
      <c r="I79" s="666"/>
      <c r="J79" s="666"/>
      <c r="K79" s="666"/>
      <c r="L79" s="666"/>
      <c r="M79" s="666"/>
      <c r="N79" s="666"/>
      <c r="O79" s="666"/>
      <c r="P79" s="666"/>
      <c r="Q79" s="666"/>
      <c r="R79" s="666"/>
      <c r="S79" s="666"/>
      <c r="T79" s="666"/>
      <c r="U79" s="666"/>
      <c r="V79" s="666"/>
      <c r="W79" s="666"/>
      <c r="X79" s="666"/>
      <c r="Y79" s="666"/>
      <c r="Z79" s="666"/>
      <c r="AA79" s="666"/>
      <c r="AB79" s="666"/>
      <c r="AC79" s="666"/>
      <c r="AD79" s="666"/>
      <c r="AE79" s="666"/>
      <c r="AF79" s="662">
        <f t="shared" si="2"/>
        <v>0</v>
      </c>
      <c r="AG79" s="665"/>
      <c r="AH79" s="665"/>
      <c r="AI79" s="667"/>
      <c r="AJ79" s="664"/>
      <c r="AK79" s="665"/>
    </row>
    <row r="80" spans="1:37">
      <c r="A80" s="664"/>
      <c r="B80" s="665"/>
      <c r="C80" s="665"/>
      <c r="D80" s="666"/>
      <c r="E80" s="666"/>
      <c r="F80" s="666"/>
      <c r="G80" s="666"/>
      <c r="H80" s="666"/>
      <c r="I80" s="666"/>
      <c r="J80" s="666"/>
      <c r="K80" s="666"/>
      <c r="L80" s="666"/>
      <c r="M80" s="666"/>
      <c r="N80" s="666"/>
      <c r="O80" s="666"/>
      <c r="P80" s="666"/>
      <c r="Q80" s="666"/>
      <c r="R80" s="666"/>
      <c r="S80" s="666"/>
      <c r="T80" s="666"/>
      <c r="U80" s="666"/>
      <c r="V80" s="666"/>
      <c r="W80" s="666"/>
      <c r="X80" s="666"/>
      <c r="Y80" s="666"/>
      <c r="Z80" s="666"/>
      <c r="AA80" s="666"/>
      <c r="AB80" s="666"/>
      <c r="AC80" s="666"/>
      <c r="AD80" s="666"/>
      <c r="AE80" s="666"/>
      <c r="AF80" s="662">
        <f t="shared" si="2"/>
        <v>0</v>
      </c>
      <c r="AG80" s="665"/>
      <c r="AH80" s="665"/>
      <c r="AI80" s="667"/>
      <c r="AJ80" s="664"/>
      <c r="AK80" s="665"/>
    </row>
    <row r="81" spans="1:37">
      <c r="A81" s="664"/>
      <c r="B81" s="665"/>
      <c r="C81" s="665"/>
      <c r="D81" s="666"/>
      <c r="E81" s="666"/>
      <c r="F81" s="666"/>
      <c r="G81" s="666"/>
      <c r="H81" s="666"/>
      <c r="I81" s="666"/>
      <c r="J81" s="666"/>
      <c r="K81" s="666"/>
      <c r="L81" s="666"/>
      <c r="M81" s="666"/>
      <c r="N81" s="666"/>
      <c r="O81" s="666"/>
      <c r="P81" s="666"/>
      <c r="Q81" s="666"/>
      <c r="R81" s="666"/>
      <c r="S81" s="666"/>
      <c r="T81" s="666"/>
      <c r="U81" s="666"/>
      <c r="V81" s="666"/>
      <c r="W81" s="666"/>
      <c r="X81" s="666"/>
      <c r="Y81" s="666"/>
      <c r="Z81" s="666"/>
      <c r="AA81" s="666"/>
      <c r="AB81" s="666"/>
      <c r="AC81" s="666"/>
      <c r="AD81" s="666"/>
      <c r="AE81" s="666"/>
      <c r="AF81" s="662">
        <f t="shared" si="2"/>
        <v>0</v>
      </c>
      <c r="AG81" s="665"/>
      <c r="AH81" s="665"/>
      <c r="AI81" s="667"/>
      <c r="AJ81" s="664"/>
      <c r="AK81" s="665"/>
    </row>
    <row r="82" spans="1:37">
      <c r="A82" s="664"/>
      <c r="B82" s="665"/>
      <c r="C82" s="665"/>
      <c r="D82" s="666"/>
      <c r="E82" s="666"/>
      <c r="F82" s="666"/>
      <c r="G82" s="666"/>
      <c r="H82" s="666"/>
      <c r="I82" s="666"/>
      <c r="J82" s="666"/>
      <c r="K82" s="666"/>
      <c r="L82" s="666"/>
      <c r="M82" s="666"/>
      <c r="N82" s="666"/>
      <c r="O82" s="666"/>
      <c r="P82" s="666"/>
      <c r="Q82" s="666"/>
      <c r="R82" s="666"/>
      <c r="S82" s="666"/>
      <c r="T82" s="666"/>
      <c r="U82" s="666"/>
      <c r="V82" s="666"/>
      <c r="W82" s="666"/>
      <c r="X82" s="666"/>
      <c r="Y82" s="666"/>
      <c r="Z82" s="666"/>
      <c r="AA82" s="666"/>
      <c r="AB82" s="666"/>
      <c r="AC82" s="666"/>
      <c r="AD82" s="666"/>
      <c r="AE82" s="666"/>
      <c r="AF82" s="662">
        <f t="shared" si="2"/>
        <v>0</v>
      </c>
      <c r="AG82" s="665"/>
      <c r="AH82" s="665"/>
      <c r="AI82" s="667"/>
      <c r="AJ82" s="664"/>
      <c r="AK82" s="665"/>
    </row>
    <row r="83" spans="1:37">
      <c r="A83" s="664"/>
      <c r="B83" s="665"/>
      <c r="C83" s="665"/>
      <c r="D83" s="666"/>
      <c r="E83" s="666"/>
      <c r="F83" s="666"/>
      <c r="G83" s="666"/>
      <c r="H83" s="666"/>
      <c r="I83" s="666"/>
      <c r="J83" s="666"/>
      <c r="K83" s="666"/>
      <c r="L83" s="666"/>
      <c r="M83" s="666"/>
      <c r="N83" s="666"/>
      <c r="O83" s="666"/>
      <c r="P83" s="666"/>
      <c r="Q83" s="666"/>
      <c r="R83" s="666"/>
      <c r="S83" s="666"/>
      <c r="T83" s="666"/>
      <c r="U83" s="666"/>
      <c r="V83" s="666"/>
      <c r="W83" s="666"/>
      <c r="X83" s="666"/>
      <c r="Y83" s="666"/>
      <c r="Z83" s="666"/>
      <c r="AA83" s="666"/>
      <c r="AB83" s="666"/>
      <c r="AC83" s="666"/>
      <c r="AD83" s="666"/>
      <c r="AE83" s="666"/>
      <c r="AF83" s="662">
        <f t="shared" si="2"/>
        <v>0</v>
      </c>
      <c r="AG83" s="665"/>
      <c r="AH83" s="665"/>
      <c r="AI83" s="667"/>
      <c r="AJ83" s="664"/>
      <c r="AK83" s="665"/>
    </row>
    <row r="84" spans="1:37">
      <c r="A84" s="664"/>
      <c r="B84" s="665"/>
      <c r="C84" s="665"/>
      <c r="D84" s="666"/>
      <c r="E84" s="666"/>
      <c r="F84" s="666"/>
      <c r="G84" s="666"/>
      <c r="H84" s="666"/>
      <c r="I84" s="666"/>
      <c r="J84" s="666"/>
      <c r="K84" s="666"/>
      <c r="L84" s="666"/>
      <c r="M84" s="666"/>
      <c r="N84" s="666"/>
      <c r="O84" s="666"/>
      <c r="P84" s="666"/>
      <c r="Q84" s="666"/>
      <c r="R84" s="666"/>
      <c r="S84" s="666"/>
      <c r="T84" s="666"/>
      <c r="U84" s="666"/>
      <c r="V84" s="666"/>
      <c r="W84" s="666"/>
      <c r="X84" s="666"/>
      <c r="Y84" s="666"/>
      <c r="Z84" s="666"/>
      <c r="AA84" s="666"/>
      <c r="AB84" s="666"/>
      <c r="AC84" s="666"/>
      <c r="AD84" s="666"/>
      <c r="AE84" s="666"/>
      <c r="AF84" s="662">
        <f t="shared" si="2"/>
        <v>0</v>
      </c>
      <c r="AG84" s="665"/>
      <c r="AH84" s="665"/>
      <c r="AI84" s="667"/>
      <c r="AJ84" s="664"/>
      <c r="AK84" s="665"/>
    </row>
    <row r="85" spans="1:37">
      <c r="A85" s="664"/>
      <c r="B85" s="665"/>
      <c r="C85" s="665"/>
      <c r="D85" s="666"/>
      <c r="E85" s="666"/>
      <c r="F85" s="666"/>
      <c r="G85" s="666"/>
      <c r="H85" s="666"/>
      <c r="I85" s="666"/>
      <c r="J85" s="666"/>
      <c r="K85" s="666"/>
      <c r="L85" s="666"/>
      <c r="M85" s="666"/>
      <c r="N85" s="666"/>
      <c r="O85" s="666"/>
      <c r="P85" s="666"/>
      <c r="Q85" s="666"/>
      <c r="R85" s="666"/>
      <c r="S85" s="666"/>
      <c r="T85" s="666"/>
      <c r="U85" s="666"/>
      <c r="V85" s="666"/>
      <c r="W85" s="666"/>
      <c r="X85" s="666"/>
      <c r="Y85" s="666"/>
      <c r="Z85" s="666"/>
      <c r="AA85" s="666"/>
      <c r="AB85" s="666"/>
      <c r="AC85" s="666"/>
      <c r="AD85" s="666"/>
      <c r="AE85" s="666"/>
      <c r="AF85" s="662">
        <f t="shared" si="2"/>
        <v>0</v>
      </c>
      <c r="AG85" s="665"/>
      <c r="AH85" s="665"/>
      <c r="AI85" s="667"/>
      <c r="AJ85" s="664"/>
      <c r="AK85" s="665"/>
    </row>
    <row r="86" spans="1:37">
      <c r="A86" s="664"/>
      <c r="B86" s="665"/>
      <c r="C86" s="665"/>
      <c r="D86" s="666"/>
      <c r="E86" s="666"/>
      <c r="F86" s="666"/>
      <c r="G86" s="666"/>
      <c r="H86" s="666"/>
      <c r="I86" s="666"/>
      <c r="J86" s="666"/>
      <c r="K86" s="666"/>
      <c r="L86" s="666"/>
      <c r="M86" s="666"/>
      <c r="N86" s="666"/>
      <c r="O86" s="666"/>
      <c r="P86" s="666"/>
      <c r="Q86" s="666"/>
      <c r="R86" s="666"/>
      <c r="S86" s="666"/>
      <c r="T86" s="666"/>
      <c r="U86" s="666"/>
      <c r="V86" s="666"/>
      <c r="W86" s="666"/>
      <c r="X86" s="666"/>
      <c r="Y86" s="666"/>
      <c r="Z86" s="666"/>
      <c r="AA86" s="666"/>
      <c r="AB86" s="666"/>
      <c r="AC86" s="666"/>
      <c r="AD86" s="666"/>
      <c r="AE86" s="666"/>
      <c r="AF86" s="662">
        <f t="shared" si="2"/>
        <v>0</v>
      </c>
      <c r="AG86" s="665"/>
      <c r="AH86" s="665"/>
      <c r="AI86" s="667"/>
      <c r="AJ86" s="664"/>
      <c r="AK86" s="665"/>
    </row>
    <row r="87" spans="1:37">
      <c r="A87" s="664"/>
      <c r="B87" s="665"/>
      <c r="C87" s="665"/>
      <c r="D87" s="666"/>
      <c r="E87" s="666"/>
      <c r="F87" s="666"/>
      <c r="G87" s="666"/>
      <c r="H87" s="666"/>
      <c r="I87" s="666"/>
      <c r="J87" s="666"/>
      <c r="K87" s="666"/>
      <c r="L87" s="666"/>
      <c r="M87" s="666"/>
      <c r="N87" s="666"/>
      <c r="O87" s="666"/>
      <c r="P87" s="666"/>
      <c r="Q87" s="666"/>
      <c r="R87" s="666"/>
      <c r="S87" s="666"/>
      <c r="T87" s="666"/>
      <c r="U87" s="666"/>
      <c r="V87" s="666"/>
      <c r="W87" s="666"/>
      <c r="X87" s="666"/>
      <c r="Y87" s="666"/>
      <c r="Z87" s="666"/>
      <c r="AA87" s="666"/>
      <c r="AB87" s="666"/>
      <c r="AC87" s="666"/>
      <c r="AD87" s="666"/>
      <c r="AE87" s="666"/>
      <c r="AF87" s="662">
        <f t="shared" si="2"/>
        <v>0</v>
      </c>
      <c r="AG87" s="665"/>
      <c r="AH87" s="665"/>
      <c r="AI87" s="667"/>
      <c r="AJ87" s="664"/>
      <c r="AK87" s="665"/>
    </row>
    <row r="88" spans="1:37">
      <c r="A88" s="664"/>
      <c r="B88" s="665"/>
      <c r="C88" s="665"/>
      <c r="D88" s="666"/>
      <c r="E88" s="666"/>
      <c r="F88" s="666"/>
      <c r="G88" s="666"/>
      <c r="H88" s="666"/>
      <c r="I88" s="666"/>
      <c r="J88" s="666"/>
      <c r="K88" s="666"/>
      <c r="L88" s="666"/>
      <c r="M88" s="666"/>
      <c r="N88" s="666"/>
      <c r="O88" s="666"/>
      <c r="P88" s="666"/>
      <c r="Q88" s="666"/>
      <c r="R88" s="666"/>
      <c r="S88" s="666"/>
      <c r="T88" s="666"/>
      <c r="U88" s="666"/>
      <c r="V88" s="666"/>
      <c r="W88" s="666"/>
      <c r="X88" s="666"/>
      <c r="Y88" s="666"/>
      <c r="Z88" s="666"/>
      <c r="AA88" s="666"/>
      <c r="AB88" s="666"/>
      <c r="AC88" s="666"/>
      <c r="AD88" s="666"/>
      <c r="AE88" s="666"/>
      <c r="AF88" s="662">
        <f t="shared" si="2"/>
        <v>0</v>
      </c>
      <c r="AG88" s="665"/>
      <c r="AH88" s="665"/>
      <c r="AI88" s="667"/>
      <c r="AJ88" s="664"/>
      <c r="AK88" s="665"/>
    </row>
    <row r="89" spans="1:37">
      <c r="A89" s="664"/>
      <c r="B89" s="665"/>
      <c r="C89" s="665"/>
      <c r="D89" s="666"/>
      <c r="E89" s="666"/>
      <c r="F89" s="666"/>
      <c r="G89" s="666"/>
      <c r="H89" s="666"/>
      <c r="I89" s="666"/>
      <c r="J89" s="666"/>
      <c r="K89" s="666"/>
      <c r="L89" s="666"/>
      <c r="M89" s="666"/>
      <c r="N89" s="666"/>
      <c r="O89" s="666"/>
      <c r="P89" s="666"/>
      <c r="Q89" s="666"/>
      <c r="R89" s="666"/>
      <c r="S89" s="666"/>
      <c r="T89" s="666"/>
      <c r="U89" s="666"/>
      <c r="V89" s="666"/>
      <c r="W89" s="666"/>
      <c r="X89" s="666"/>
      <c r="Y89" s="666"/>
      <c r="Z89" s="666"/>
      <c r="AA89" s="666"/>
      <c r="AB89" s="666"/>
      <c r="AC89" s="666"/>
      <c r="AD89" s="666"/>
      <c r="AE89" s="666"/>
      <c r="AF89" s="662">
        <f t="shared" si="2"/>
        <v>0</v>
      </c>
      <c r="AG89" s="665"/>
      <c r="AH89" s="665"/>
      <c r="AI89" s="667"/>
      <c r="AJ89" s="664"/>
      <c r="AK89" s="665"/>
    </row>
    <row r="90" spans="1:37">
      <c r="A90" s="664"/>
      <c r="B90" s="665"/>
      <c r="C90" s="665"/>
      <c r="D90" s="666"/>
      <c r="E90" s="666"/>
      <c r="F90" s="666"/>
      <c r="G90" s="666"/>
      <c r="H90" s="666"/>
      <c r="I90" s="666"/>
      <c r="J90" s="666"/>
      <c r="K90" s="666"/>
      <c r="L90" s="666"/>
      <c r="M90" s="666"/>
      <c r="N90" s="666"/>
      <c r="O90" s="666"/>
      <c r="P90" s="666"/>
      <c r="Q90" s="666"/>
      <c r="R90" s="666"/>
      <c r="S90" s="666"/>
      <c r="T90" s="666"/>
      <c r="U90" s="666"/>
      <c r="V90" s="666"/>
      <c r="W90" s="666"/>
      <c r="X90" s="666"/>
      <c r="Y90" s="666"/>
      <c r="Z90" s="666"/>
      <c r="AA90" s="666"/>
      <c r="AB90" s="666"/>
      <c r="AC90" s="666"/>
      <c r="AD90" s="666"/>
      <c r="AE90" s="666"/>
      <c r="AF90" s="662">
        <f t="shared" si="2"/>
        <v>0</v>
      </c>
      <c r="AG90" s="665"/>
      <c r="AH90" s="665"/>
      <c r="AI90" s="667"/>
      <c r="AJ90" s="664"/>
      <c r="AK90" s="665"/>
    </row>
    <row r="91" spans="1:37">
      <c r="A91" s="664"/>
      <c r="B91" s="665"/>
      <c r="C91" s="665"/>
      <c r="D91" s="666"/>
      <c r="E91" s="666"/>
      <c r="F91" s="666"/>
      <c r="G91" s="666"/>
      <c r="H91" s="666"/>
      <c r="I91" s="666"/>
      <c r="J91" s="666"/>
      <c r="K91" s="666"/>
      <c r="L91" s="666"/>
      <c r="M91" s="666"/>
      <c r="N91" s="666"/>
      <c r="O91" s="666"/>
      <c r="P91" s="666"/>
      <c r="Q91" s="666"/>
      <c r="R91" s="666"/>
      <c r="S91" s="666"/>
      <c r="T91" s="666"/>
      <c r="U91" s="666"/>
      <c r="V91" s="666"/>
      <c r="W91" s="666"/>
      <c r="X91" s="666"/>
      <c r="Y91" s="666"/>
      <c r="Z91" s="666"/>
      <c r="AA91" s="666"/>
      <c r="AB91" s="666"/>
      <c r="AC91" s="666"/>
      <c r="AD91" s="666"/>
      <c r="AE91" s="666"/>
      <c r="AF91" s="662">
        <f t="shared" si="2"/>
        <v>0</v>
      </c>
      <c r="AG91" s="665"/>
      <c r="AH91" s="665"/>
      <c r="AI91" s="667"/>
      <c r="AJ91" s="664"/>
      <c r="AK91" s="665"/>
    </row>
    <row r="92" spans="1:37">
      <c r="A92" s="664"/>
      <c r="B92" s="665"/>
      <c r="C92" s="665"/>
      <c r="D92" s="666"/>
      <c r="E92" s="666"/>
      <c r="F92" s="666"/>
      <c r="G92" s="666"/>
      <c r="H92" s="666"/>
      <c r="I92" s="666"/>
      <c r="J92" s="666"/>
      <c r="K92" s="666"/>
      <c r="L92" s="666"/>
      <c r="M92" s="666"/>
      <c r="N92" s="666"/>
      <c r="O92" s="666"/>
      <c r="P92" s="666"/>
      <c r="Q92" s="666"/>
      <c r="R92" s="666"/>
      <c r="S92" s="666"/>
      <c r="T92" s="666"/>
      <c r="U92" s="666"/>
      <c r="V92" s="666"/>
      <c r="W92" s="666"/>
      <c r="X92" s="666"/>
      <c r="Y92" s="666"/>
      <c r="Z92" s="666"/>
      <c r="AA92" s="666"/>
      <c r="AB92" s="666"/>
      <c r="AC92" s="666"/>
      <c r="AD92" s="666"/>
      <c r="AE92" s="666"/>
      <c r="AF92" s="662">
        <f t="shared" si="2"/>
        <v>0</v>
      </c>
      <c r="AG92" s="665"/>
      <c r="AH92" s="665"/>
      <c r="AI92" s="667"/>
      <c r="AJ92" s="664"/>
      <c r="AK92" s="665"/>
    </row>
    <row r="93" spans="1:37">
      <c r="A93" s="664"/>
      <c r="B93" s="665"/>
      <c r="C93" s="665"/>
      <c r="D93" s="666"/>
      <c r="E93" s="666"/>
      <c r="F93" s="666"/>
      <c r="G93" s="666"/>
      <c r="H93" s="666"/>
      <c r="I93" s="666"/>
      <c r="J93" s="666"/>
      <c r="K93" s="666"/>
      <c r="L93" s="666"/>
      <c r="M93" s="666"/>
      <c r="N93" s="666"/>
      <c r="O93" s="666"/>
      <c r="P93" s="666"/>
      <c r="Q93" s="666"/>
      <c r="R93" s="666"/>
      <c r="S93" s="666"/>
      <c r="T93" s="666"/>
      <c r="U93" s="666"/>
      <c r="V93" s="666"/>
      <c r="W93" s="666"/>
      <c r="X93" s="666"/>
      <c r="Y93" s="666"/>
      <c r="Z93" s="666"/>
      <c r="AA93" s="666"/>
      <c r="AB93" s="666"/>
      <c r="AC93" s="666"/>
      <c r="AD93" s="666"/>
      <c r="AE93" s="666"/>
      <c r="AF93" s="662">
        <f t="shared" si="2"/>
        <v>0</v>
      </c>
      <c r="AG93" s="665"/>
      <c r="AH93" s="665"/>
      <c r="AI93" s="667"/>
      <c r="AJ93" s="664"/>
      <c r="AK93" s="665"/>
    </row>
    <row r="94" spans="1:37">
      <c r="A94" s="664"/>
      <c r="B94" s="665"/>
      <c r="C94" s="665"/>
      <c r="D94" s="666"/>
      <c r="E94" s="666"/>
      <c r="F94" s="666"/>
      <c r="G94" s="666"/>
      <c r="H94" s="666"/>
      <c r="I94" s="666"/>
      <c r="J94" s="666"/>
      <c r="K94" s="666"/>
      <c r="L94" s="666"/>
      <c r="M94" s="666"/>
      <c r="N94" s="666"/>
      <c r="O94" s="666"/>
      <c r="P94" s="666"/>
      <c r="Q94" s="666"/>
      <c r="R94" s="666"/>
      <c r="S94" s="666"/>
      <c r="T94" s="666"/>
      <c r="U94" s="666"/>
      <c r="V94" s="666"/>
      <c r="W94" s="666"/>
      <c r="X94" s="666"/>
      <c r="Y94" s="666"/>
      <c r="Z94" s="666"/>
      <c r="AA94" s="666"/>
      <c r="AB94" s="666"/>
      <c r="AC94" s="666"/>
      <c r="AD94" s="666"/>
      <c r="AE94" s="666"/>
      <c r="AF94" s="662">
        <f t="shared" si="2"/>
        <v>0</v>
      </c>
      <c r="AG94" s="665"/>
      <c r="AH94" s="665"/>
      <c r="AI94" s="667"/>
      <c r="AJ94" s="664"/>
      <c r="AK94" s="665"/>
    </row>
    <row r="95" spans="1:37">
      <c r="A95" s="664"/>
      <c r="B95" s="665"/>
      <c r="C95" s="665"/>
      <c r="D95" s="666"/>
      <c r="E95" s="666"/>
      <c r="F95" s="666"/>
      <c r="G95" s="666"/>
      <c r="H95" s="666"/>
      <c r="I95" s="666"/>
      <c r="J95" s="666"/>
      <c r="K95" s="666"/>
      <c r="L95" s="666"/>
      <c r="M95" s="666"/>
      <c r="N95" s="666"/>
      <c r="O95" s="666"/>
      <c r="P95" s="666"/>
      <c r="Q95" s="666"/>
      <c r="R95" s="666"/>
      <c r="S95" s="666"/>
      <c r="T95" s="666"/>
      <c r="U95" s="666"/>
      <c r="V95" s="666"/>
      <c r="W95" s="666"/>
      <c r="X95" s="666"/>
      <c r="Y95" s="666"/>
      <c r="Z95" s="666"/>
      <c r="AA95" s="666"/>
      <c r="AB95" s="666"/>
      <c r="AC95" s="666"/>
      <c r="AD95" s="666"/>
      <c r="AE95" s="666"/>
      <c r="AF95" s="662">
        <f t="shared" si="2"/>
        <v>0</v>
      </c>
      <c r="AG95" s="665"/>
      <c r="AH95" s="665"/>
      <c r="AI95" s="667"/>
      <c r="AJ95" s="664"/>
      <c r="AK95" s="665"/>
    </row>
    <row r="96" spans="1:37">
      <c r="A96" s="673"/>
      <c r="B96" s="674"/>
      <c r="C96" s="674"/>
      <c r="D96" s="675"/>
      <c r="E96" s="675"/>
      <c r="F96" s="675"/>
      <c r="G96" s="675"/>
      <c r="H96" s="675"/>
      <c r="I96" s="675"/>
      <c r="J96" s="675"/>
      <c r="K96" s="675"/>
      <c r="L96" s="675"/>
      <c r="M96" s="675"/>
      <c r="N96" s="675"/>
      <c r="O96" s="675"/>
      <c r="P96" s="675"/>
      <c r="Q96" s="675"/>
      <c r="R96" s="675"/>
      <c r="S96" s="675"/>
      <c r="T96" s="675"/>
      <c r="U96" s="675"/>
      <c r="V96" s="675"/>
      <c r="W96" s="675"/>
      <c r="X96" s="675"/>
      <c r="Y96" s="675"/>
      <c r="Z96" s="675"/>
      <c r="AA96" s="675"/>
      <c r="AB96" s="675"/>
      <c r="AC96" s="666"/>
      <c r="AD96" s="666"/>
      <c r="AE96" s="666"/>
      <c r="AF96" s="662">
        <f t="shared" si="2"/>
        <v>0</v>
      </c>
      <c r="AG96" s="674"/>
      <c r="AH96" s="674"/>
      <c r="AI96" s="676"/>
      <c r="AJ96" s="673"/>
      <c r="AK96" s="674"/>
    </row>
    <row r="97" spans="1:37">
      <c r="A97" s="650"/>
      <c r="B97" s="650"/>
      <c r="C97" s="650"/>
      <c r="D97" s="1115" t="s">
        <v>1239</v>
      </c>
      <c r="E97" s="1116"/>
      <c r="F97" s="1119" t="s">
        <v>1244</v>
      </c>
      <c r="G97" s="1120"/>
      <c r="H97" s="1120"/>
      <c r="I97" s="1120"/>
      <c r="J97" s="1120"/>
      <c r="K97" s="1120"/>
      <c r="L97" s="1116"/>
      <c r="M97" s="677"/>
      <c r="N97" s="677"/>
      <c r="O97" s="677"/>
      <c r="P97" s="677"/>
      <c r="Q97" s="677"/>
      <c r="R97" s="677"/>
      <c r="S97" s="677"/>
      <c r="T97" s="677"/>
      <c r="U97" s="677"/>
      <c r="V97" s="677"/>
      <c r="W97" s="677"/>
      <c r="X97" s="677"/>
      <c r="Y97" s="677"/>
      <c r="Z97" s="677"/>
      <c r="AA97" s="677"/>
      <c r="AB97" s="677"/>
      <c r="AC97" s="677"/>
      <c r="AD97" s="677"/>
      <c r="AE97" s="677"/>
      <c r="AF97" s="677"/>
      <c r="AG97" s="677"/>
      <c r="AH97" s="677"/>
      <c r="AI97" s="677"/>
      <c r="AJ97" s="677"/>
      <c r="AK97" s="677"/>
    </row>
    <row r="98" spans="1:37">
      <c r="A98" s="1122" t="s">
        <v>1454</v>
      </c>
      <c r="B98" s="1123">
        <f>B48+1</f>
        <v>2</v>
      </c>
      <c r="C98" s="649"/>
      <c r="D98" s="1117"/>
      <c r="E98" s="1118"/>
      <c r="F98" s="1117"/>
      <c r="G98" s="1121"/>
      <c r="H98" s="1121"/>
      <c r="I98" s="1121"/>
      <c r="J98" s="1121"/>
      <c r="K98" s="1121"/>
      <c r="L98" s="1118"/>
      <c r="M98" s="649"/>
      <c r="N98" s="649"/>
      <c r="O98" s="593" t="str">
        <f>O48</f>
        <v>関の山車会館伝承活動棟及び展示棟改修工事</v>
      </c>
      <c r="P98" s="649"/>
      <c r="Q98" s="649"/>
      <c r="R98" s="649"/>
      <c r="S98" s="649"/>
      <c r="T98" s="649"/>
      <c r="U98" s="649"/>
      <c r="V98" s="649"/>
      <c r="W98" s="649"/>
      <c r="X98" s="649"/>
      <c r="Y98" s="649"/>
      <c r="Z98" s="649"/>
      <c r="AA98" s="649"/>
      <c r="AB98" s="649"/>
      <c r="AC98" s="649"/>
      <c r="AD98" s="649"/>
      <c r="AE98" s="649"/>
      <c r="AF98" s="649"/>
      <c r="AG98" s="649"/>
      <c r="AH98" s="649"/>
      <c r="AI98" s="649"/>
      <c r="AJ98" s="649"/>
      <c r="AK98" s="649"/>
    </row>
    <row r="99" spans="1:37">
      <c r="A99" s="1122"/>
      <c r="B99" s="1123"/>
      <c r="C99" s="649"/>
      <c r="D99" s="1115" t="s">
        <v>1241</v>
      </c>
      <c r="E99" s="1116"/>
      <c r="F99" s="1119"/>
      <c r="G99" s="1120"/>
      <c r="H99" s="1120"/>
      <c r="I99" s="1120"/>
      <c r="J99" s="1120"/>
      <c r="K99" s="1120"/>
      <c r="L99" s="1116"/>
      <c r="M99" s="649"/>
      <c r="N99" s="649"/>
      <c r="O99" s="649"/>
      <c r="P99" s="649"/>
      <c r="Q99" s="649"/>
      <c r="R99" s="649"/>
      <c r="S99" s="649"/>
      <c r="T99" s="649"/>
      <c r="U99" s="649"/>
      <c r="V99" s="649"/>
      <c r="W99" s="649"/>
      <c r="X99" s="649"/>
      <c r="Y99" s="649"/>
      <c r="Z99" s="649"/>
      <c r="AA99" s="649"/>
      <c r="AB99" s="649"/>
      <c r="AC99" s="649"/>
      <c r="AD99" s="649"/>
      <c r="AE99" s="649"/>
      <c r="AF99" s="649"/>
      <c r="AG99" s="649"/>
      <c r="AH99" s="649"/>
      <c r="AI99" s="649"/>
      <c r="AJ99" s="649"/>
      <c r="AK99" s="649"/>
    </row>
    <row r="100" spans="1:37">
      <c r="A100" s="649"/>
      <c r="B100" s="649"/>
      <c r="C100" s="649"/>
      <c r="D100" s="1117"/>
      <c r="E100" s="1118"/>
      <c r="F100" s="1117"/>
      <c r="G100" s="1121"/>
      <c r="H100" s="1121"/>
      <c r="I100" s="1121"/>
      <c r="J100" s="1121"/>
      <c r="K100" s="1121"/>
      <c r="L100" s="1118"/>
      <c r="M100" s="649"/>
      <c r="N100" s="649"/>
      <c r="O100" s="649"/>
      <c r="P100" s="649"/>
      <c r="Q100" s="649"/>
      <c r="R100" s="649"/>
      <c r="S100" s="649"/>
      <c r="T100" s="649"/>
      <c r="U100" s="649"/>
      <c r="V100" s="649"/>
      <c r="W100" s="649"/>
      <c r="X100" s="649"/>
      <c r="Y100" s="649"/>
      <c r="Z100" s="649"/>
      <c r="AA100" s="649"/>
      <c r="AB100" s="649"/>
      <c r="AC100" s="649"/>
      <c r="AD100" s="649"/>
      <c r="AE100" s="649"/>
      <c r="AF100" s="649"/>
      <c r="AG100" s="649"/>
      <c r="AH100" s="649"/>
      <c r="AI100" s="649"/>
      <c r="AJ100" s="649"/>
      <c r="AK100" s="649"/>
    </row>
    <row r="101" spans="1:37">
      <c r="A101" s="646"/>
      <c r="B101" s="647" t="s">
        <v>1221</v>
      </c>
      <c r="C101" s="646"/>
      <c r="D101" s="646"/>
      <c r="E101" s="646"/>
      <c r="F101" s="646"/>
      <c r="G101" s="646"/>
      <c r="H101" s="646"/>
      <c r="I101" s="646"/>
      <c r="J101" s="646"/>
      <c r="K101" s="646"/>
      <c r="L101" s="646"/>
      <c r="M101" s="646"/>
      <c r="N101" s="646"/>
      <c r="O101" s="646"/>
      <c r="P101" s="646"/>
      <c r="Q101" s="646"/>
      <c r="R101" s="646"/>
      <c r="S101" s="646"/>
      <c r="T101" s="646"/>
      <c r="U101" s="646"/>
      <c r="V101" s="646"/>
      <c r="W101" s="646"/>
      <c r="X101" s="646"/>
      <c r="Y101" s="646"/>
      <c r="Z101" s="646"/>
      <c r="AA101" s="646"/>
      <c r="AB101" s="646"/>
      <c r="AC101" s="646"/>
      <c r="AD101" s="646"/>
      <c r="AE101" s="646"/>
      <c r="AF101" s="646"/>
      <c r="AG101" s="646"/>
      <c r="AH101" s="646"/>
      <c r="AI101" s="648"/>
      <c r="AJ101" s="646"/>
      <c r="AK101" s="646"/>
    </row>
    <row r="102" spans="1:37">
      <c r="A102" s="649"/>
      <c r="B102" s="649"/>
      <c r="C102" s="650" t="s">
        <v>1222</v>
      </c>
      <c r="D102" s="650"/>
      <c r="E102" s="650"/>
      <c r="F102" s="650"/>
      <c r="G102" s="650"/>
      <c r="H102" s="649"/>
      <c r="I102" s="649"/>
      <c r="J102" s="649"/>
      <c r="K102" s="649"/>
      <c r="L102" s="649"/>
      <c r="M102" s="649"/>
      <c r="N102" s="649"/>
      <c r="O102" s="649"/>
      <c r="P102" s="649"/>
      <c r="Q102" s="649"/>
      <c r="R102" s="649"/>
      <c r="S102" s="649"/>
      <c r="T102" s="649"/>
      <c r="U102" s="649"/>
      <c r="V102" s="649"/>
      <c r="W102" s="649"/>
      <c r="X102" s="649"/>
      <c r="Y102" s="649"/>
      <c r="Z102" s="649"/>
      <c r="AA102" s="649"/>
      <c r="AB102" s="649"/>
      <c r="AC102" s="649"/>
      <c r="AD102" s="649"/>
      <c r="AE102" s="649"/>
      <c r="AF102" s="649"/>
      <c r="AG102" s="649"/>
      <c r="AH102" s="649"/>
      <c r="AI102" s="649"/>
      <c r="AJ102" s="651"/>
      <c r="AK102" s="649"/>
    </row>
    <row r="103" spans="1:37" ht="13.5" customHeight="1">
      <c r="A103" s="1133" t="s">
        <v>1223</v>
      </c>
      <c r="B103" s="1133" t="s">
        <v>1224</v>
      </c>
      <c r="C103" s="1133" t="s">
        <v>95</v>
      </c>
      <c r="D103" s="1129" t="s">
        <v>1225</v>
      </c>
      <c r="E103" s="1130"/>
      <c r="F103" s="1130"/>
      <c r="G103" s="1130"/>
      <c r="H103" s="1130"/>
      <c r="I103" s="1130"/>
      <c r="J103" s="1130"/>
      <c r="K103" s="1130"/>
      <c r="L103" s="1130"/>
      <c r="M103" s="1130"/>
      <c r="N103" s="1130"/>
      <c r="O103" s="1130"/>
      <c r="P103" s="1130"/>
      <c r="Q103" s="1130"/>
      <c r="R103" s="1130"/>
      <c r="S103" s="1130"/>
      <c r="T103" s="1130"/>
      <c r="U103" s="1130"/>
      <c r="V103" s="1130"/>
      <c r="W103" s="1130"/>
      <c r="X103" s="1130"/>
      <c r="Y103" s="1130"/>
      <c r="Z103" s="1130"/>
      <c r="AA103" s="1130"/>
      <c r="AB103" s="1130"/>
      <c r="AC103" s="1130"/>
      <c r="AD103" s="1130"/>
      <c r="AE103" s="1130"/>
      <c r="AF103" s="1130"/>
      <c r="AG103" s="1141" t="s">
        <v>1010</v>
      </c>
      <c r="AH103" s="1133" t="s">
        <v>1226</v>
      </c>
      <c r="AI103" s="1124" t="s">
        <v>1219</v>
      </c>
      <c r="AJ103" s="1125"/>
      <c r="AK103" s="1126"/>
    </row>
    <row r="104" spans="1:37">
      <c r="A104" s="1139"/>
      <c r="B104" s="1139"/>
      <c r="C104" s="1139"/>
      <c r="D104" s="1140"/>
      <c r="E104" s="1140"/>
      <c r="F104" s="1140"/>
      <c r="G104" s="1140"/>
      <c r="H104" s="1140"/>
      <c r="I104" s="1140"/>
      <c r="J104" s="1140"/>
      <c r="K104" s="1140"/>
      <c r="L104" s="1140"/>
      <c r="M104" s="1140"/>
      <c r="N104" s="1140"/>
      <c r="O104" s="1140"/>
      <c r="P104" s="1140"/>
      <c r="Q104" s="1140"/>
      <c r="R104" s="1140"/>
      <c r="S104" s="1140"/>
      <c r="T104" s="1140"/>
      <c r="U104" s="1140"/>
      <c r="V104" s="1140"/>
      <c r="W104" s="1140"/>
      <c r="X104" s="1140"/>
      <c r="Y104" s="1140"/>
      <c r="Z104" s="1140"/>
      <c r="AA104" s="1140"/>
      <c r="AB104" s="1140"/>
      <c r="AC104" s="1140"/>
      <c r="AD104" s="1140"/>
      <c r="AE104" s="1140"/>
      <c r="AF104" s="1140"/>
      <c r="AG104" s="1142"/>
      <c r="AH104" s="1138"/>
      <c r="AI104" s="1127"/>
      <c r="AJ104" s="1127"/>
      <c r="AK104" s="1128"/>
    </row>
    <row r="105" spans="1:37">
      <c r="A105" s="652" t="s">
        <v>1218</v>
      </c>
      <c r="B105" s="653"/>
      <c r="C105" s="654"/>
      <c r="D105" s="1129" t="s">
        <v>1227</v>
      </c>
      <c r="E105" s="1130"/>
      <c r="F105" s="1130"/>
      <c r="G105" s="1130"/>
      <c r="H105" s="1130"/>
      <c r="I105" s="1130"/>
      <c r="J105" s="1130"/>
      <c r="K105" s="1130"/>
      <c r="L105" s="1130"/>
      <c r="M105" s="1130"/>
      <c r="N105" s="1130"/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0"/>
      <c r="Y105" s="1130"/>
      <c r="Z105" s="1130"/>
      <c r="AA105" s="1130"/>
      <c r="AB105" s="1130"/>
      <c r="AC105" s="1130"/>
      <c r="AD105" s="1130"/>
      <c r="AE105" s="1130"/>
      <c r="AF105" s="1133" t="s">
        <v>1228</v>
      </c>
      <c r="AG105" s="1142"/>
      <c r="AH105" s="1138"/>
      <c r="AI105" s="1133" t="s">
        <v>1242</v>
      </c>
      <c r="AJ105" s="1136" t="s">
        <v>1230</v>
      </c>
      <c r="AK105" s="1133" t="s">
        <v>1231</v>
      </c>
    </row>
    <row r="106" spans="1:37" ht="14.25" thickBot="1">
      <c r="A106" s="655"/>
      <c r="B106" s="656"/>
      <c r="C106" s="657"/>
      <c r="D106" s="1131"/>
      <c r="E106" s="1132"/>
      <c r="F106" s="1132"/>
      <c r="G106" s="1132"/>
      <c r="H106" s="1132"/>
      <c r="I106" s="1132"/>
      <c r="J106" s="1132"/>
      <c r="K106" s="1132"/>
      <c r="L106" s="1132"/>
      <c r="M106" s="1132"/>
      <c r="N106" s="1132"/>
      <c r="O106" s="1132"/>
      <c r="P106" s="1132"/>
      <c r="Q106" s="1132"/>
      <c r="R106" s="1132"/>
      <c r="S106" s="1132"/>
      <c r="T106" s="1132"/>
      <c r="U106" s="1132"/>
      <c r="V106" s="1132"/>
      <c r="W106" s="1132"/>
      <c r="X106" s="1132"/>
      <c r="Y106" s="1132"/>
      <c r="Z106" s="1132"/>
      <c r="AA106" s="1132"/>
      <c r="AB106" s="1132"/>
      <c r="AC106" s="1132"/>
      <c r="AD106" s="1132"/>
      <c r="AE106" s="1132"/>
      <c r="AF106" s="1134"/>
      <c r="AG106" s="1143"/>
      <c r="AH106" s="1138"/>
      <c r="AI106" s="1135"/>
      <c r="AJ106" s="1137"/>
      <c r="AK106" s="1134"/>
    </row>
    <row r="107" spans="1:37" ht="14.25" thickTop="1">
      <c r="A107" s="658"/>
      <c r="B107" s="659"/>
      <c r="C107" s="659"/>
      <c r="D107" s="660" t="s">
        <v>1453</v>
      </c>
      <c r="E107" s="660"/>
      <c r="F107" s="660"/>
      <c r="G107" s="660"/>
      <c r="H107" s="660"/>
      <c r="I107" s="660"/>
      <c r="J107" s="660"/>
      <c r="K107" s="660"/>
      <c r="L107" s="660"/>
      <c r="M107" s="660"/>
      <c r="N107" s="660"/>
      <c r="O107" s="660"/>
      <c r="P107" s="660"/>
      <c r="Q107" s="660"/>
      <c r="R107" s="660"/>
      <c r="S107" s="660"/>
      <c r="T107" s="660"/>
      <c r="U107" s="660"/>
      <c r="V107" s="660"/>
      <c r="W107" s="660"/>
      <c r="X107" s="660"/>
      <c r="Y107" s="660"/>
      <c r="Z107" s="660"/>
      <c r="AA107" s="660"/>
      <c r="AB107" s="660"/>
      <c r="AC107" s="661"/>
      <c r="AD107" s="661"/>
      <c r="AE107" s="661"/>
      <c r="AF107" s="662">
        <f>SUM(D107:AE107)</f>
        <v>0</v>
      </c>
      <c r="AG107" s="659"/>
      <c r="AH107" s="659"/>
      <c r="AI107" s="663"/>
      <c r="AJ107" s="658"/>
      <c r="AK107" s="659"/>
    </row>
    <row r="108" spans="1:37">
      <c r="A108" s="664" t="s">
        <v>1455</v>
      </c>
      <c r="B108" s="665"/>
      <c r="C108" s="665"/>
      <c r="D108" s="666">
        <v>1</v>
      </c>
      <c r="E108" s="666"/>
      <c r="F108" s="666"/>
      <c r="G108" s="666"/>
      <c r="H108" s="666"/>
      <c r="I108" s="666"/>
      <c r="J108" s="666"/>
      <c r="K108" s="666"/>
      <c r="L108" s="666"/>
      <c r="M108" s="666"/>
      <c r="N108" s="666"/>
      <c r="O108" s="666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2">
        <f>SUM(D108:AE108)</f>
        <v>1</v>
      </c>
      <c r="AG108" s="665"/>
      <c r="AH108" s="665"/>
      <c r="AI108" s="667"/>
      <c r="AJ108" s="664"/>
      <c r="AK108" s="665"/>
    </row>
    <row r="109" spans="1:37">
      <c r="A109" s="664"/>
      <c r="B109" s="665"/>
      <c r="C109" s="665"/>
      <c r="D109" s="666"/>
      <c r="E109" s="666"/>
      <c r="F109" s="666"/>
      <c r="G109" s="666"/>
      <c r="H109" s="666"/>
      <c r="I109" s="666"/>
      <c r="J109" s="666"/>
      <c r="K109" s="666"/>
      <c r="L109" s="666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2">
        <f t="shared" ref="AF109:AF146" si="3">SUM(D109:AE109)</f>
        <v>0</v>
      </c>
      <c r="AG109" s="665"/>
      <c r="AH109" s="665"/>
      <c r="AI109" s="667"/>
      <c r="AJ109" s="664"/>
      <c r="AK109" s="665"/>
    </row>
    <row r="110" spans="1:37">
      <c r="A110" s="664"/>
      <c r="B110" s="665"/>
      <c r="C110" s="665"/>
      <c r="D110" s="666"/>
      <c r="E110" s="666"/>
      <c r="F110" s="666"/>
      <c r="G110" s="666"/>
      <c r="H110" s="666"/>
      <c r="I110" s="666"/>
      <c r="J110" s="666"/>
      <c r="K110" s="666"/>
      <c r="L110" s="666"/>
      <c r="M110" s="666"/>
      <c r="N110" s="666"/>
      <c r="O110" s="666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2">
        <f t="shared" si="3"/>
        <v>0</v>
      </c>
      <c r="AG110" s="665"/>
      <c r="AH110" s="665"/>
      <c r="AI110" s="667"/>
      <c r="AJ110" s="664"/>
      <c r="AK110" s="665"/>
    </row>
    <row r="111" spans="1:37">
      <c r="A111" s="664"/>
      <c r="B111" s="665"/>
      <c r="C111" s="665"/>
      <c r="D111" s="666"/>
      <c r="E111" s="666"/>
      <c r="F111" s="666"/>
      <c r="G111" s="666"/>
      <c r="H111" s="666"/>
      <c r="I111" s="666"/>
      <c r="J111" s="666"/>
      <c r="K111" s="666"/>
      <c r="L111" s="666"/>
      <c r="M111" s="666"/>
      <c r="N111" s="666"/>
      <c r="O111" s="666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2">
        <f t="shared" si="3"/>
        <v>0</v>
      </c>
      <c r="AG111" s="665"/>
      <c r="AH111" s="665"/>
      <c r="AI111" s="667"/>
      <c r="AJ111" s="664"/>
      <c r="AK111" s="665"/>
    </row>
    <row r="112" spans="1:37">
      <c r="A112" s="664"/>
      <c r="B112" s="665"/>
      <c r="C112" s="665"/>
      <c r="D112" s="666"/>
      <c r="E112" s="666"/>
      <c r="F112" s="666"/>
      <c r="G112" s="666"/>
      <c r="H112" s="666"/>
      <c r="I112" s="666"/>
      <c r="J112" s="666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2">
        <f t="shared" si="3"/>
        <v>0</v>
      </c>
      <c r="AG112" s="665"/>
      <c r="AH112" s="665"/>
      <c r="AI112" s="667"/>
      <c r="AJ112" s="664"/>
      <c r="AK112" s="665"/>
    </row>
    <row r="113" spans="1:37">
      <c r="A113" s="664"/>
      <c r="B113" s="665"/>
      <c r="C113" s="665"/>
      <c r="D113" s="666"/>
      <c r="E113" s="666"/>
      <c r="F113" s="666"/>
      <c r="G113" s="666"/>
      <c r="H113" s="666"/>
      <c r="I113" s="666"/>
      <c r="J113" s="666"/>
      <c r="K113" s="666"/>
      <c r="L113" s="666"/>
      <c r="M113" s="666"/>
      <c r="N113" s="666"/>
      <c r="O113" s="666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2">
        <f t="shared" si="3"/>
        <v>0</v>
      </c>
      <c r="AG113" s="665"/>
      <c r="AH113" s="665"/>
      <c r="AI113" s="667"/>
      <c r="AJ113" s="664"/>
      <c r="AK113" s="665"/>
    </row>
    <row r="114" spans="1:37">
      <c r="A114" s="664"/>
      <c r="B114" s="665"/>
      <c r="C114" s="665"/>
      <c r="D114" s="666"/>
      <c r="E114" s="666"/>
      <c r="F114" s="666"/>
      <c r="G114" s="666"/>
      <c r="H114" s="666"/>
      <c r="I114" s="666"/>
      <c r="J114" s="666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2">
        <f t="shared" si="3"/>
        <v>0</v>
      </c>
      <c r="AG114" s="665"/>
      <c r="AH114" s="665"/>
      <c r="AI114" s="667"/>
      <c r="AJ114" s="664"/>
      <c r="AK114" s="665"/>
    </row>
    <row r="115" spans="1:37">
      <c r="A115" s="664"/>
      <c r="B115" s="665"/>
      <c r="C115" s="665"/>
      <c r="D115" s="666"/>
      <c r="E115" s="666"/>
      <c r="F115" s="666"/>
      <c r="G115" s="666"/>
      <c r="H115" s="666"/>
      <c r="I115" s="666"/>
      <c r="J115" s="666"/>
      <c r="K115" s="666"/>
      <c r="L115" s="666"/>
      <c r="M115" s="666"/>
      <c r="N115" s="666"/>
      <c r="O115" s="666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2">
        <f t="shared" si="3"/>
        <v>0</v>
      </c>
      <c r="AG115" s="665"/>
      <c r="AH115" s="668"/>
      <c r="AI115" s="669"/>
      <c r="AJ115" s="670"/>
      <c r="AK115" s="668"/>
    </row>
    <row r="116" spans="1:37">
      <c r="A116" s="664"/>
      <c r="B116" s="665"/>
      <c r="C116" s="665"/>
      <c r="D116" s="666"/>
      <c r="E116" s="666"/>
      <c r="F116" s="666"/>
      <c r="G116" s="666"/>
      <c r="H116" s="666"/>
      <c r="I116" s="666"/>
      <c r="J116" s="666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2">
        <f t="shared" si="3"/>
        <v>0</v>
      </c>
      <c r="AG116" s="665"/>
      <c r="AH116" s="665"/>
      <c r="AI116" s="667"/>
      <c r="AJ116" s="664"/>
      <c r="AK116" s="665"/>
    </row>
    <row r="117" spans="1:37">
      <c r="A117" s="664"/>
      <c r="B117" s="665"/>
      <c r="C117" s="665"/>
      <c r="D117" s="666"/>
      <c r="E117" s="666"/>
      <c r="F117" s="666"/>
      <c r="G117" s="666"/>
      <c r="H117" s="666"/>
      <c r="I117" s="666"/>
      <c r="J117" s="666"/>
      <c r="K117" s="666"/>
      <c r="L117" s="666"/>
      <c r="M117" s="666"/>
      <c r="N117" s="666"/>
      <c r="O117" s="666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2">
        <f t="shared" si="3"/>
        <v>0</v>
      </c>
      <c r="AG117" s="665"/>
      <c r="AH117" s="665"/>
      <c r="AI117" s="667"/>
      <c r="AJ117" s="664"/>
      <c r="AK117" s="665"/>
    </row>
    <row r="118" spans="1:37">
      <c r="A118" s="678"/>
      <c r="B118" s="671"/>
      <c r="C118" s="665"/>
      <c r="D118" s="672"/>
      <c r="E118" s="672"/>
      <c r="F118" s="672"/>
      <c r="G118" s="666"/>
      <c r="H118" s="666"/>
      <c r="I118" s="666"/>
      <c r="J118" s="666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2">
        <f t="shared" si="3"/>
        <v>0</v>
      </c>
      <c r="AG118" s="665"/>
      <c r="AH118" s="665"/>
      <c r="AI118" s="667"/>
      <c r="AJ118" s="664"/>
      <c r="AK118" s="665"/>
    </row>
    <row r="119" spans="1:37">
      <c r="A119" s="664"/>
      <c r="B119" s="665"/>
      <c r="C119" s="665"/>
      <c r="D119" s="666"/>
      <c r="E119" s="666"/>
      <c r="F119" s="666"/>
      <c r="G119" s="666"/>
      <c r="H119" s="666"/>
      <c r="I119" s="666"/>
      <c r="J119" s="666"/>
      <c r="K119" s="666"/>
      <c r="L119" s="666"/>
      <c r="M119" s="666"/>
      <c r="N119" s="666"/>
      <c r="O119" s="666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2">
        <f t="shared" si="3"/>
        <v>0</v>
      </c>
      <c r="AG119" s="665"/>
      <c r="AH119" s="665"/>
      <c r="AI119" s="667"/>
      <c r="AJ119" s="664"/>
      <c r="AK119" s="665"/>
    </row>
    <row r="120" spans="1:37">
      <c r="A120" s="664"/>
      <c r="B120" s="665"/>
      <c r="C120" s="665"/>
      <c r="D120" s="666"/>
      <c r="E120" s="666"/>
      <c r="F120" s="666"/>
      <c r="G120" s="666"/>
      <c r="H120" s="666"/>
      <c r="I120" s="666"/>
      <c r="J120" s="666"/>
      <c r="K120" s="666"/>
      <c r="L120" s="666"/>
      <c r="M120" s="666"/>
      <c r="N120" s="666"/>
      <c r="O120" s="666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2">
        <f t="shared" si="3"/>
        <v>0</v>
      </c>
      <c r="AG120" s="665"/>
      <c r="AH120" s="665"/>
      <c r="AI120" s="667"/>
      <c r="AJ120" s="664"/>
      <c r="AK120" s="665"/>
    </row>
    <row r="121" spans="1:37">
      <c r="A121" s="664"/>
      <c r="B121" s="665"/>
      <c r="C121" s="665"/>
      <c r="D121" s="666"/>
      <c r="E121" s="666"/>
      <c r="F121" s="666"/>
      <c r="G121" s="666"/>
      <c r="H121" s="666"/>
      <c r="I121" s="666"/>
      <c r="J121" s="666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2">
        <f t="shared" si="3"/>
        <v>0</v>
      </c>
      <c r="AG121" s="665"/>
      <c r="AH121" s="665"/>
      <c r="AI121" s="667"/>
      <c r="AJ121" s="664"/>
      <c r="AK121" s="665"/>
    </row>
    <row r="122" spans="1:37">
      <c r="A122" s="664"/>
      <c r="B122" s="665"/>
      <c r="C122" s="665"/>
      <c r="D122" s="666"/>
      <c r="E122" s="666"/>
      <c r="F122" s="666"/>
      <c r="G122" s="666"/>
      <c r="H122" s="666"/>
      <c r="I122" s="666"/>
      <c r="J122" s="666"/>
      <c r="K122" s="666"/>
      <c r="L122" s="666"/>
      <c r="M122" s="666"/>
      <c r="N122" s="666"/>
      <c r="O122" s="666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2">
        <f t="shared" si="3"/>
        <v>0</v>
      </c>
      <c r="AG122" s="665"/>
      <c r="AH122" s="665"/>
      <c r="AI122" s="667"/>
      <c r="AJ122" s="664"/>
      <c r="AK122" s="665"/>
    </row>
    <row r="123" spans="1:37">
      <c r="A123" s="664"/>
      <c r="B123" s="665"/>
      <c r="C123" s="665"/>
      <c r="D123" s="666"/>
      <c r="E123" s="666"/>
      <c r="F123" s="666"/>
      <c r="G123" s="666"/>
      <c r="H123" s="666"/>
      <c r="I123" s="666"/>
      <c r="J123" s="666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2">
        <f t="shared" si="3"/>
        <v>0</v>
      </c>
      <c r="AG123" s="665"/>
      <c r="AH123" s="665"/>
      <c r="AI123" s="667"/>
      <c r="AJ123" s="664"/>
      <c r="AK123" s="665"/>
    </row>
    <row r="124" spans="1:37">
      <c r="A124" s="664"/>
      <c r="B124" s="665"/>
      <c r="C124" s="665"/>
      <c r="D124" s="666"/>
      <c r="E124" s="666"/>
      <c r="F124" s="666"/>
      <c r="G124" s="666"/>
      <c r="H124" s="666"/>
      <c r="I124" s="666"/>
      <c r="J124" s="666"/>
      <c r="K124" s="666"/>
      <c r="L124" s="666"/>
      <c r="M124" s="666"/>
      <c r="N124" s="666"/>
      <c r="O124" s="666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2">
        <f t="shared" si="3"/>
        <v>0</v>
      </c>
      <c r="AG124" s="665"/>
      <c r="AH124" s="665"/>
      <c r="AI124" s="667"/>
      <c r="AJ124" s="664"/>
      <c r="AK124" s="665"/>
    </row>
    <row r="125" spans="1:37">
      <c r="A125" s="664"/>
      <c r="B125" s="665"/>
      <c r="C125" s="665"/>
      <c r="D125" s="666"/>
      <c r="E125" s="666"/>
      <c r="F125" s="666"/>
      <c r="G125" s="666"/>
      <c r="H125" s="666"/>
      <c r="I125" s="666"/>
      <c r="J125" s="666"/>
      <c r="K125" s="666"/>
      <c r="L125" s="666"/>
      <c r="M125" s="666"/>
      <c r="N125" s="666"/>
      <c r="O125" s="666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2">
        <f t="shared" si="3"/>
        <v>0</v>
      </c>
      <c r="AG125" s="665"/>
      <c r="AH125" s="665"/>
      <c r="AI125" s="667"/>
      <c r="AJ125" s="664"/>
      <c r="AK125" s="665"/>
    </row>
    <row r="126" spans="1:37">
      <c r="A126" s="664"/>
      <c r="B126" s="665"/>
      <c r="C126" s="665"/>
      <c r="D126" s="666"/>
      <c r="E126" s="666"/>
      <c r="F126" s="666"/>
      <c r="G126" s="666"/>
      <c r="H126" s="666"/>
      <c r="I126" s="666"/>
      <c r="J126" s="666"/>
      <c r="K126" s="666"/>
      <c r="L126" s="666"/>
      <c r="M126" s="666"/>
      <c r="N126" s="666"/>
      <c r="O126" s="666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2">
        <f t="shared" si="3"/>
        <v>0</v>
      </c>
      <c r="AG126" s="665"/>
      <c r="AH126" s="665"/>
      <c r="AI126" s="667"/>
      <c r="AJ126" s="664"/>
      <c r="AK126" s="665"/>
    </row>
    <row r="127" spans="1:37">
      <c r="A127" s="664"/>
      <c r="B127" s="665"/>
      <c r="C127" s="665"/>
      <c r="D127" s="666"/>
      <c r="E127" s="666"/>
      <c r="F127" s="666"/>
      <c r="G127" s="666"/>
      <c r="H127" s="666"/>
      <c r="I127" s="666"/>
      <c r="J127" s="666"/>
      <c r="K127" s="666"/>
      <c r="L127" s="666"/>
      <c r="M127" s="666"/>
      <c r="N127" s="666"/>
      <c r="O127" s="666"/>
      <c r="P127" s="666"/>
      <c r="Q127" s="666"/>
      <c r="R127" s="666"/>
      <c r="S127" s="666"/>
      <c r="T127" s="666"/>
      <c r="U127" s="666"/>
      <c r="V127" s="666"/>
      <c r="W127" s="666"/>
      <c r="X127" s="666"/>
      <c r="Y127" s="666"/>
      <c r="Z127" s="666"/>
      <c r="AA127" s="666"/>
      <c r="AB127" s="666"/>
      <c r="AC127" s="666"/>
      <c r="AD127" s="666"/>
      <c r="AE127" s="666"/>
      <c r="AF127" s="662">
        <f t="shared" si="3"/>
        <v>0</v>
      </c>
      <c r="AG127" s="665"/>
      <c r="AH127" s="665"/>
      <c r="AI127" s="667"/>
      <c r="AJ127" s="664"/>
      <c r="AK127" s="665"/>
    </row>
    <row r="128" spans="1:37">
      <c r="A128" s="664"/>
      <c r="B128" s="665"/>
      <c r="C128" s="665"/>
      <c r="D128" s="666"/>
      <c r="E128" s="666"/>
      <c r="F128" s="666"/>
      <c r="G128" s="666"/>
      <c r="H128" s="666"/>
      <c r="I128" s="666"/>
      <c r="J128" s="666"/>
      <c r="K128" s="666"/>
      <c r="L128" s="666"/>
      <c r="M128" s="666"/>
      <c r="N128" s="666"/>
      <c r="O128" s="666"/>
      <c r="P128" s="666"/>
      <c r="Q128" s="666"/>
      <c r="R128" s="666"/>
      <c r="S128" s="666"/>
      <c r="T128" s="666"/>
      <c r="U128" s="666"/>
      <c r="V128" s="666"/>
      <c r="W128" s="666"/>
      <c r="X128" s="666"/>
      <c r="Y128" s="666"/>
      <c r="Z128" s="666"/>
      <c r="AA128" s="666"/>
      <c r="AB128" s="666"/>
      <c r="AC128" s="666"/>
      <c r="AD128" s="666"/>
      <c r="AE128" s="666"/>
      <c r="AF128" s="662">
        <f t="shared" si="3"/>
        <v>0</v>
      </c>
      <c r="AG128" s="665"/>
      <c r="AH128" s="665"/>
      <c r="AI128" s="667"/>
      <c r="AJ128" s="664"/>
      <c r="AK128" s="665"/>
    </row>
    <row r="129" spans="1:37">
      <c r="A129" s="664"/>
      <c r="B129" s="665"/>
      <c r="C129" s="665"/>
      <c r="D129" s="666"/>
      <c r="E129" s="666"/>
      <c r="F129" s="666"/>
      <c r="G129" s="666"/>
      <c r="H129" s="666"/>
      <c r="I129" s="666"/>
      <c r="J129" s="666"/>
      <c r="K129" s="666"/>
      <c r="L129" s="666"/>
      <c r="M129" s="666"/>
      <c r="N129" s="666"/>
      <c r="O129" s="666"/>
      <c r="P129" s="666"/>
      <c r="Q129" s="666"/>
      <c r="R129" s="666"/>
      <c r="S129" s="666"/>
      <c r="T129" s="666"/>
      <c r="U129" s="666"/>
      <c r="V129" s="666"/>
      <c r="W129" s="666"/>
      <c r="X129" s="666"/>
      <c r="Y129" s="666"/>
      <c r="Z129" s="666"/>
      <c r="AA129" s="666"/>
      <c r="AB129" s="666"/>
      <c r="AC129" s="666"/>
      <c r="AD129" s="666"/>
      <c r="AE129" s="666"/>
      <c r="AF129" s="662">
        <f t="shared" si="3"/>
        <v>0</v>
      </c>
      <c r="AG129" s="665"/>
      <c r="AH129" s="665"/>
      <c r="AI129" s="667"/>
      <c r="AJ129" s="664"/>
      <c r="AK129" s="665"/>
    </row>
    <row r="130" spans="1:37">
      <c r="A130" s="664"/>
      <c r="B130" s="665"/>
      <c r="C130" s="665"/>
      <c r="D130" s="666"/>
      <c r="E130" s="666"/>
      <c r="F130" s="666"/>
      <c r="G130" s="666"/>
      <c r="H130" s="666"/>
      <c r="I130" s="666"/>
      <c r="J130" s="666"/>
      <c r="K130" s="666"/>
      <c r="L130" s="666"/>
      <c r="M130" s="666"/>
      <c r="N130" s="666"/>
      <c r="O130" s="666"/>
      <c r="P130" s="666"/>
      <c r="Q130" s="666"/>
      <c r="R130" s="666"/>
      <c r="S130" s="666"/>
      <c r="T130" s="666"/>
      <c r="U130" s="666"/>
      <c r="V130" s="666"/>
      <c r="W130" s="666"/>
      <c r="X130" s="666"/>
      <c r="Y130" s="666"/>
      <c r="Z130" s="666"/>
      <c r="AA130" s="666"/>
      <c r="AB130" s="666"/>
      <c r="AC130" s="666"/>
      <c r="AD130" s="666"/>
      <c r="AE130" s="666"/>
      <c r="AF130" s="662">
        <f t="shared" si="3"/>
        <v>0</v>
      </c>
      <c r="AG130" s="665"/>
      <c r="AH130" s="665"/>
      <c r="AI130" s="667"/>
      <c r="AJ130" s="664"/>
      <c r="AK130" s="665"/>
    </row>
    <row r="131" spans="1:37">
      <c r="A131" s="664"/>
      <c r="B131" s="665"/>
      <c r="C131" s="665"/>
      <c r="D131" s="666"/>
      <c r="E131" s="666"/>
      <c r="F131" s="666"/>
      <c r="G131" s="666"/>
      <c r="H131" s="666"/>
      <c r="I131" s="666"/>
      <c r="J131" s="666"/>
      <c r="K131" s="666"/>
      <c r="L131" s="666"/>
      <c r="M131" s="666"/>
      <c r="N131" s="666"/>
      <c r="O131" s="666"/>
      <c r="P131" s="666"/>
      <c r="Q131" s="666"/>
      <c r="R131" s="666"/>
      <c r="S131" s="666"/>
      <c r="T131" s="666"/>
      <c r="U131" s="666"/>
      <c r="V131" s="666"/>
      <c r="W131" s="666"/>
      <c r="X131" s="666"/>
      <c r="Y131" s="666"/>
      <c r="Z131" s="666"/>
      <c r="AA131" s="666"/>
      <c r="AB131" s="666"/>
      <c r="AC131" s="666"/>
      <c r="AD131" s="666"/>
      <c r="AE131" s="666"/>
      <c r="AF131" s="662">
        <f t="shared" si="3"/>
        <v>0</v>
      </c>
      <c r="AG131" s="665"/>
      <c r="AH131" s="665"/>
      <c r="AI131" s="667"/>
      <c r="AJ131" s="664"/>
      <c r="AK131" s="665"/>
    </row>
    <row r="132" spans="1:37">
      <c r="A132" s="664"/>
      <c r="B132" s="665"/>
      <c r="C132" s="665"/>
      <c r="D132" s="666"/>
      <c r="E132" s="666"/>
      <c r="F132" s="666"/>
      <c r="G132" s="666"/>
      <c r="H132" s="666"/>
      <c r="I132" s="666"/>
      <c r="J132" s="666"/>
      <c r="K132" s="666"/>
      <c r="L132" s="666"/>
      <c r="M132" s="666"/>
      <c r="N132" s="666"/>
      <c r="O132" s="666"/>
      <c r="P132" s="666"/>
      <c r="Q132" s="666"/>
      <c r="R132" s="666"/>
      <c r="S132" s="666"/>
      <c r="T132" s="666"/>
      <c r="U132" s="666"/>
      <c r="V132" s="666"/>
      <c r="W132" s="666"/>
      <c r="X132" s="666"/>
      <c r="Y132" s="666"/>
      <c r="Z132" s="666"/>
      <c r="AA132" s="666"/>
      <c r="AB132" s="666"/>
      <c r="AC132" s="666"/>
      <c r="AD132" s="666"/>
      <c r="AE132" s="666"/>
      <c r="AF132" s="662">
        <f t="shared" si="3"/>
        <v>0</v>
      </c>
      <c r="AG132" s="665"/>
      <c r="AH132" s="665"/>
      <c r="AI132" s="667"/>
      <c r="AJ132" s="664"/>
      <c r="AK132" s="665"/>
    </row>
    <row r="133" spans="1:37">
      <c r="A133" s="664"/>
      <c r="B133" s="665"/>
      <c r="C133" s="665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  <c r="T133" s="666"/>
      <c r="U133" s="666"/>
      <c r="V133" s="666"/>
      <c r="W133" s="666"/>
      <c r="X133" s="666"/>
      <c r="Y133" s="666"/>
      <c r="Z133" s="666"/>
      <c r="AA133" s="666"/>
      <c r="AB133" s="666"/>
      <c r="AC133" s="666"/>
      <c r="AD133" s="666"/>
      <c r="AE133" s="666"/>
      <c r="AF133" s="662">
        <f t="shared" si="3"/>
        <v>0</v>
      </c>
      <c r="AG133" s="665"/>
      <c r="AH133" s="665"/>
      <c r="AI133" s="667"/>
      <c r="AJ133" s="664"/>
      <c r="AK133" s="665"/>
    </row>
    <row r="134" spans="1:37">
      <c r="A134" s="664"/>
      <c r="B134" s="665"/>
      <c r="C134" s="665"/>
      <c r="D134" s="666"/>
      <c r="E134" s="666"/>
      <c r="F134" s="666"/>
      <c r="G134" s="666"/>
      <c r="H134" s="666"/>
      <c r="I134" s="666"/>
      <c r="J134" s="666"/>
      <c r="K134" s="666"/>
      <c r="L134" s="666"/>
      <c r="M134" s="666"/>
      <c r="N134" s="666"/>
      <c r="O134" s="666"/>
      <c r="P134" s="666"/>
      <c r="Q134" s="666"/>
      <c r="R134" s="666"/>
      <c r="S134" s="666"/>
      <c r="T134" s="666"/>
      <c r="U134" s="666"/>
      <c r="V134" s="666"/>
      <c r="W134" s="666"/>
      <c r="X134" s="666"/>
      <c r="Y134" s="666"/>
      <c r="Z134" s="666"/>
      <c r="AA134" s="666"/>
      <c r="AB134" s="666"/>
      <c r="AC134" s="666"/>
      <c r="AD134" s="666"/>
      <c r="AE134" s="666"/>
      <c r="AF134" s="662">
        <f t="shared" si="3"/>
        <v>0</v>
      </c>
      <c r="AG134" s="665"/>
      <c r="AH134" s="665"/>
      <c r="AI134" s="667"/>
      <c r="AJ134" s="664"/>
      <c r="AK134" s="665"/>
    </row>
    <row r="135" spans="1:37">
      <c r="A135" s="664"/>
      <c r="B135" s="665"/>
      <c r="C135" s="665"/>
      <c r="D135" s="666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6"/>
      <c r="X135" s="666"/>
      <c r="Y135" s="666"/>
      <c r="Z135" s="666"/>
      <c r="AA135" s="666"/>
      <c r="AB135" s="666"/>
      <c r="AC135" s="666"/>
      <c r="AD135" s="666"/>
      <c r="AE135" s="666"/>
      <c r="AF135" s="662">
        <f t="shared" si="3"/>
        <v>0</v>
      </c>
      <c r="AG135" s="665"/>
      <c r="AH135" s="665"/>
      <c r="AI135" s="667"/>
      <c r="AJ135" s="664"/>
      <c r="AK135" s="665"/>
    </row>
    <row r="136" spans="1:37">
      <c r="A136" s="664"/>
      <c r="B136" s="665"/>
      <c r="C136" s="665"/>
      <c r="D136" s="666"/>
      <c r="E136" s="666"/>
      <c r="F136" s="666"/>
      <c r="G136" s="666"/>
      <c r="H136" s="666"/>
      <c r="I136" s="666"/>
      <c r="J136" s="666"/>
      <c r="K136" s="666"/>
      <c r="L136" s="666"/>
      <c r="M136" s="666"/>
      <c r="N136" s="666"/>
      <c r="O136" s="666"/>
      <c r="P136" s="666"/>
      <c r="Q136" s="666"/>
      <c r="R136" s="666"/>
      <c r="S136" s="666"/>
      <c r="T136" s="666"/>
      <c r="U136" s="666"/>
      <c r="V136" s="666"/>
      <c r="W136" s="666"/>
      <c r="X136" s="666"/>
      <c r="Y136" s="666"/>
      <c r="Z136" s="666"/>
      <c r="AA136" s="666"/>
      <c r="AB136" s="666"/>
      <c r="AC136" s="666"/>
      <c r="AD136" s="666"/>
      <c r="AE136" s="666"/>
      <c r="AF136" s="662">
        <f t="shared" si="3"/>
        <v>0</v>
      </c>
      <c r="AG136" s="665"/>
      <c r="AH136" s="665"/>
      <c r="AI136" s="667"/>
      <c r="AJ136" s="664"/>
      <c r="AK136" s="665"/>
    </row>
    <row r="137" spans="1:37">
      <c r="A137" s="664"/>
      <c r="B137" s="665"/>
      <c r="C137" s="665"/>
      <c r="D137" s="666"/>
      <c r="E137" s="666"/>
      <c r="F137" s="666"/>
      <c r="G137" s="666"/>
      <c r="H137" s="666"/>
      <c r="I137" s="666"/>
      <c r="J137" s="666"/>
      <c r="K137" s="666"/>
      <c r="L137" s="666"/>
      <c r="M137" s="666"/>
      <c r="N137" s="666"/>
      <c r="O137" s="666"/>
      <c r="P137" s="666"/>
      <c r="Q137" s="666"/>
      <c r="R137" s="666"/>
      <c r="S137" s="666"/>
      <c r="T137" s="666"/>
      <c r="U137" s="666"/>
      <c r="V137" s="666"/>
      <c r="W137" s="666"/>
      <c r="X137" s="666"/>
      <c r="Y137" s="666"/>
      <c r="Z137" s="666"/>
      <c r="AA137" s="666"/>
      <c r="AB137" s="666"/>
      <c r="AC137" s="666"/>
      <c r="AD137" s="666"/>
      <c r="AE137" s="666"/>
      <c r="AF137" s="662">
        <f t="shared" si="3"/>
        <v>0</v>
      </c>
      <c r="AG137" s="665"/>
      <c r="AH137" s="665"/>
      <c r="AI137" s="667"/>
      <c r="AJ137" s="664"/>
      <c r="AK137" s="665"/>
    </row>
    <row r="138" spans="1:37">
      <c r="A138" s="664"/>
      <c r="B138" s="665"/>
      <c r="C138" s="665"/>
      <c r="D138" s="666"/>
      <c r="E138" s="666"/>
      <c r="F138" s="666"/>
      <c r="G138" s="666"/>
      <c r="H138" s="666"/>
      <c r="I138" s="666"/>
      <c r="J138" s="666"/>
      <c r="K138" s="666"/>
      <c r="L138" s="666"/>
      <c r="M138" s="666"/>
      <c r="N138" s="666"/>
      <c r="O138" s="666"/>
      <c r="P138" s="666"/>
      <c r="Q138" s="666"/>
      <c r="R138" s="666"/>
      <c r="S138" s="666"/>
      <c r="T138" s="666"/>
      <c r="U138" s="666"/>
      <c r="V138" s="666"/>
      <c r="W138" s="666"/>
      <c r="X138" s="666"/>
      <c r="Y138" s="666"/>
      <c r="Z138" s="666"/>
      <c r="AA138" s="666"/>
      <c r="AB138" s="666"/>
      <c r="AC138" s="666"/>
      <c r="AD138" s="666"/>
      <c r="AE138" s="666"/>
      <c r="AF138" s="662">
        <f t="shared" si="3"/>
        <v>0</v>
      </c>
      <c r="AG138" s="665"/>
      <c r="AH138" s="665"/>
      <c r="AI138" s="667"/>
      <c r="AJ138" s="664"/>
      <c r="AK138" s="665"/>
    </row>
    <row r="139" spans="1:37">
      <c r="A139" s="664"/>
      <c r="B139" s="665"/>
      <c r="C139" s="665"/>
      <c r="D139" s="666"/>
      <c r="E139" s="666"/>
      <c r="F139" s="666"/>
      <c r="G139" s="666"/>
      <c r="H139" s="666"/>
      <c r="I139" s="666"/>
      <c r="J139" s="666"/>
      <c r="K139" s="666"/>
      <c r="L139" s="666"/>
      <c r="M139" s="666"/>
      <c r="N139" s="666"/>
      <c r="O139" s="666"/>
      <c r="P139" s="666"/>
      <c r="Q139" s="666"/>
      <c r="R139" s="666"/>
      <c r="S139" s="666"/>
      <c r="T139" s="666"/>
      <c r="U139" s="666"/>
      <c r="V139" s="666"/>
      <c r="W139" s="666"/>
      <c r="X139" s="666"/>
      <c r="Y139" s="666"/>
      <c r="Z139" s="666"/>
      <c r="AA139" s="666"/>
      <c r="AB139" s="666"/>
      <c r="AC139" s="666"/>
      <c r="AD139" s="666"/>
      <c r="AE139" s="666"/>
      <c r="AF139" s="662">
        <f t="shared" si="3"/>
        <v>0</v>
      </c>
      <c r="AG139" s="665"/>
      <c r="AH139" s="665"/>
      <c r="AI139" s="667"/>
      <c r="AJ139" s="664"/>
      <c r="AK139" s="665"/>
    </row>
    <row r="140" spans="1:37">
      <c r="A140" s="664"/>
      <c r="B140" s="665"/>
      <c r="C140" s="665"/>
      <c r="D140" s="666"/>
      <c r="E140" s="666"/>
      <c r="F140" s="666"/>
      <c r="G140" s="666"/>
      <c r="H140" s="666"/>
      <c r="I140" s="666"/>
      <c r="J140" s="666"/>
      <c r="K140" s="666"/>
      <c r="L140" s="666"/>
      <c r="M140" s="666"/>
      <c r="N140" s="666"/>
      <c r="O140" s="666"/>
      <c r="P140" s="666"/>
      <c r="Q140" s="666"/>
      <c r="R140" s="666"/>
      <c r="S140" s="666"/>
      <c r="T140" s="666"/>
      <c r="U140" s="666"/>
      <c r="V140" s="666"/>
      <c r="W140" s="666"/>
      <c r="X140" s="666"/>
      <c r="Y140" s="666"/>
      <c r="Z140" s="666"/>
      <c r="AA140" s="666"/>
      <c r="AB140" s="666"/>
      <c r="AC140" s="666"/>
      <c r="AD140" s="666"/>
      <c r="AE140" s="666"/>
      <c r="AF140" s="662">
        <f t="shared" si="3"/>
        <v>0</v>
      </c>
      <c r="AG140" s="665"/>
      <c r="AH140" s="665"/>
      <c r="AI140" s="667"/>
      <c r="AJ140" s="664"/>
      <c r="AK140" s="665"/>
    </row>
    <row r="141" spans="1:37">
      <c r="A141" s="664"/>
      <c r="B141" s="665"/>
      <c r="C141" s="665"/>
      <c r="D141" s="666"/>
      <c r="E141" s="666"/>
      <c r="F141" s="666"/>
      <c r="G141" s="666"/>
      <c r="H141" s="666"/>
      <c r="I141" s="666"/>
      <c r="J141" s="666"/>
      <c r="K141" s="666"/>
      <c r="L141" s="666"/>
      <c r="M141" s="666"/>
      <c r="N141" s="666"/>
      <c r="O141" s="666"/>
      <c r="P141" s="666"/>
      <c r="Q141" s="666"/>
      <c r="R141" s="666"/>
      <c r="S141" s="666"/>
      <c r="T141" s="666"/>
      <c r="U141" s="666"/>
      <c r="V141" s="666"/>
      <c r="W141" s="666"/>
      <c r="X141" s="666"/>
      <c r="Y141" s="666"/>
      <c r="Z141" s="666"/>
      <c r="AA141" s="666"/>
      <c r="AB141" s="666"/>
      <c r="AC141" s="666"/>
      <c r="AD141" s="666"/>
      <c r="AE141" s="666"/>
      <c r="AF141" s="662">
        <f t="shared" si="3"/>
        <v>0</v>
      </c>
      <c r="AG141" s="665"/>
      <c r="AH141" s="665"/>
      <c r="AI141" s="667"/>
      <c r="AJ141" s="664"/>
      <c r="AK141" s="665"/>
    </row>
    <row r="142" spans="1:37">
      <c r="A142" s="664"/>
      <c r="B142" s="665"/>
      <c r="C142" s="665"/>
      <c r="D142" s="666"/>
      <c r="E142" s="666"/>
      <c r="F142" s="666"/>
      <c r="G142" s="666"/>
      <c r="H142" s="666"/>
      <c r="I142" s="666"/>
      <c r="J142" s="666"/>
      <c r="K142" s="666"/>
      <c r="L142" s="666"/>
      <c r="M142" s="666"/>
      <c r="N142" s="666"/>
      <c r="O142" s="666"/>
      <c r="P142" s="666"/>
      <c r="Q142" s="666"/>
      <c r="R142" s="666"/>
      <c r="S142" s="666"/>
      <c r="T142" s="666"/>
      <c r="U142" s="666"/>
      <c r="V142" s="666"/>
      <c r="W142" s="666"/>
      <c r="X142" s="666"/>
      <c r="Y142" s="666"/>
      <c r="Z142" s="666"/>
      <c r="AA142" s="666"/>
      <c r="AB142" s="666"/>
      <c r="AC142" s="666"/>
      <c r="AD142" s="666"/>
      <c r="AE142" s="666"/>
      <c r="AF142" s="662">
        <f t="shared" si="3"/>
        <v>0</v>
      </c>
      <c r="AG142" s="665"/>
      <c r="AH142" s="665"/>
      <c r="AI142" s="667"/>
      <c r="AJ142" s="664"/>
      <c r="AK142" s="665"/>
    </row>
    <row r="143" spans="1:37">
      <c r="A143" s="664"/>
      <c r="B143" s="665"/>
      <c r="C143" s="665"/>
      <c r="D143" s="666"/>
      <c r="E143" s="666"/>
      <c r="F143" s="666"/>
      <c r="G143" s="666"/>
      <c r="H143" s="666"/>
      <c r="I143" s="666"/>
      <c r="J143" s="666"/>
      <c r="K143" s="666"/>
      <c r="L143" s="666"/>
      <c r="M143" s="666"/>
      <c r="N143" s="666"/>
      <c r="O143" s="666"/>
      <c r="P143" s="666"/>
      <c r="Q143" s="666"/>
      <c r="R143" s="666"/>
      <c r="S143" s="666"/>
      <c r="T143" s="666"/>
      <c r="U143" s="666"/>
      <c r="V143" s="666"/>
      <c r="W143" s="666"/>
      <c r="X143" s="666"/>
      <c r="Y143" s="666"/>
      <c r="Z143" s="666"/>
      <c r="AA143" s="666"/>
      <c r="AB143" s="666"/>
      <c r="AC143" s="666"/>
      <c r="AD143" s="666"/>
      <c r="AE143" s="666"/>
      <c r="AF143" s="662">
        <f t="shared" si="3"/>
        <v>0</v>
      </c>
      <c r="AG143" s="665"/>
      <c r="AH143" s="665"/>
      <c r="AI143" s="667"/>
      <c r="AJ143" s="664"/>
      <c r="AK143" s="665"/>
    </row>
    <row r="144" spans="1:37">
      <c r="A144" s="664"/>
      <c r="B144" s="665"/>
      <c r="C144" s="665"/>
      <c r="D144" s="666"/>
      <c r="E144" s="666"/>
      <c r="F144" s="666"/>
      <c r="G144" s="666"/>
      <c r="H144" s="666"/>
      <c r="I144" s="666"/>
      <c r="J144" s="666"/>
      <c r="K144" s="666"/>
      <c r="L144" s="666"/>
      <c r="M144" s="666"/>
      <c r="N144" s="666"/>
      <c r="O144" s="666"/>
      <c r="P144" s="666"/>
      <c r="Q144" s="666"/>
      <c r="R144" s="666"/>
      <c r="S144" s="666"/>
      <c r="T144" s="666"/>
      <c r="U144" s="666"/>
      <c r="V144" s="666"/>
      <c r="W144" s="666"/>
      <c r="X144" s="666"/>
      <c r="Y144" s="666"/>
      <c r="Z144" s="666"/>
      <c r="AA144" s="666"/>
      <c r="AB144" s="666"/>
      <c r="AC144" s="666"/>
      <c r="AD144" s="666"/>
      <c r="AE144" s="666"/>
      <c r="AF144" s="662">
        <f t="shared" si="3"/>
        <v>0</v>
      </c>
      <c r="AG144" s="665"/>
      <c r="AH144" s="665"/>
      <c r="AI144" s="667"/>
      <c r="AJ144" s="664"/>
      <c r="AK144" s="665"/>
    </row>
    <row r="145" spans="1:37">
      <c r="A145" s="664"/>
      <c r="B145" s="665"/>
      <c r="C145" s="665"/>
      <c r="D145" s="666"/>
      <c r="E145" s="666"/>
      <c r="F145" s="666"/>
      <c r="G145" s="666"/>
      <c r="H145" s="666"/>
      <c r="I145" s="666"/>
      <c r="J145" s="666"/>
      <c r="K145" s="666"/>
      <c r="L145" s="666"/>
      <c r="M145" s="666"/>
      <c r="N145" s="666"/>
      <c r="O145" s="666"/>
      <c r="P145" s="666"/>
      <c r="Q145" s="666"/>
      <c r="R145" s="666"/>
      <c r="S145" s="666"/>
      <c r="T145" s="666"/>
      <c r="U145" s="666"/>
      <c r="V145" s="666"/>
      <c r="W145" s="666"/>
      <c r="X145" s="666"/>
      <c r="Y145" s="666"/>
      <c r="Z145" s="666"/>
      <c r="AA145" s="666"/>
      <c r="AB145" s="666"/>
      <c r="AC145" s="666"/>
      <c r="AD145" s="666"/>
      <c r="AE145" s="666"/>
      <c r="AF145" s="662">
        <f t="shared" si="3"/>
        <v>0</v>
      </c>
      <c r="AG145" s="665"/>
      <c r="AH145" s="665"/>
      <c r="AI145" s="667"/>
      <c r="AJ145" s="664"/>
      <c r="AK145" s="665"/>
    </row>
    <row r="146" spans="1:37">
      <c r="A146" s="673"/>
      <c r="B146" s="674"/>
      <c r="C146" s="674"/>
      <c r="D146" s="675"/>
      <c r="E146" s="675"/>
      <c r="F146" s="675"/>
      <c r="G146" s="675"/>
      <c r="H146" s="675"/>
      <c r="I146" s="675"/>
      <c r="J146" s="675"/>
      <c r="K146" s="675"/>
      <c r="L146" s="675"/>
      <c r="M146" s="675"/>
      <c r="N146" s="675"/>
      <c r="O146" s="675"/>
      <c r="P146" s="675"/>
      <c r="Q146" s="675"/>
      <c r="R146" s="675"/>
      <c r="S146" s="675"/>
      <c r="T146" s="675"/>
      <c r="U146" s="675"/>
      <c r="V146" s="675"/>
      <c r="W146" s="675"/>
      <c r="X146" s="675"/>
      <c r="Y146" s="675"/>
      <c r="Z146" s="675"/>
      <c r="AA146" s="675"/>
      <c r="AB146" s="675"/>
      <c r="AC146" s="666"/>
      <c r="AD146" s="666"/>
      <c r="AE146" s="666"/>
      <c r="AF146" s="662">
        <f t="shared" si="3"/>
        <v>0</v>
      </c>
      <c r="AG146" s="674"/>
      <c r="AH146" s="674"/>
      <c r="AI146" s="676"/>
      <c r="AJ146" s="673"/>
      <c r="AK146" s="674"/>
    </row>
    <row r="147" spans="1:37">
      <c r="A147" s="650"/>
      <c r="B147" s="650"/>
      <c r="C147" s="650"/>
      <c r="D147" s="1115" t="s">
        <v>1239</v>
      </c>
      <c r="E147" s="1116"/>
      <c r="F147" s="1119" t="s">
        <v>1245</v>
      </c>
      <c r="G147" s="1120"/>
      <c r="H147" s="1120"/>
      <c r="I147" s="1120"/>
      <c r="J147" s="1120"/>
      <c r="K147" s="1120"/>
      <c r="L147" s="1116"/>
      <c r="M147" s="677"/>
      <c r="N147" s="677"/>
      <c r="O147" s="677"/>
      <c r="P147" s="677"/>
      <c r="Q147" s="677"/>
      <c r="R147" s="677"/>
      <c r="S147" s="677"/>
      <c r="T147" s="677"/>
      <c r="U147" s="677"/>
      <c r="V147" s="677"/>
      <c r="W147" s="677"/>
      <c r="X147" s="677"/>
      <c r="Y147" s="677"/>
      <c r="Z147" s="677"/>
      <c r="AA147" s="677"/>
      <c r="AB147" s="677"/>
      <c r="AC147" s="677"/>
      <c r="AD147" s="677"/>
      <c r="AE147" s="677"/>
      <c r="AF147" s="677"/>
      <c r="AG147" s="677"/>
      <c r="AH147" s="677"/>
      <c r="AI147" s="677"/>
      <c r="AJ147" s="677"/>
      <c r="AK147" s="677"/>
    </row>
    <row r="148" spans="1:37">
      <c r="A148" s="1122" t="s">
        <v>1454</v>
      </c>
      <c r="B148" s="1123">
        <f>B98+1</f>
        <v>3</v>
      </c>
      <c r="C148" s="649"/>
      <c r="D148" s="1117"/>
      <c r="E148" s="1118"/>
      <c r="F148" s="1117"/>
      <c r="G148" s="1121"/>
      <c r="H148" s="1121"/>
      <c r="I148" s="1121"/>
      <c r="J148" s="1121"/>
      <c r="K148" s="1121"/>
      <c r="L148" s="1118"/>
      <c r="M148" s="649"/>
      <c r="N148" s="649"/>
      <c r="O148" s="593" t="str">
        <f>O98</f>
        <v>関の山車会館伝承活動棟及び展示棟改修工事</v>
      </c>
      <c r="P148" s="649"/>
      <c r="Q148" s="649"/>
      <c r="R148" s="649"/>
      <c r="S148" s="649"/>
      <c r="T148" s="649"/>
      <c r="U148" s="649"/>
      <c r="V148" s="649"/>
      <c r="W148" s="649"/>
      <c r="X148" s="649"/>
      <c r="Y148" s="649"/>
      <c r="Z148" s="649"/>
      <c r="AA148" s="649"/>
      <c r="AB148" s="649"/>
      <c r="AC148" s="649"/>
      <c r="AD148" s="649"/>
      <c r="AE148" s="649"/>
      <c r="AF148" s="649"/>
      <c r="AG148" s="649"/>
      <c r="AH148" s="649"/>
      <c r="AI148" s="649"/>
      <c r="AJ148" s="649"/>
      <c r="AK148" s="649"/>
    </row>
    <row r="149" spans="1:37">
      <c r="A149" s="1122"/>
      <c r="B149" s="1123"/>
      <c r="C149" s="649"/>
      <c r="D149" s="1115" t="s">
        <v>1241</v>
      </c>
      <c r="E149" s="1116"/>
      <c r="F149" s="1119"/>
      <c r="G149" s="1120"/>
      <c r="H149" s="1120"/>
      <c r="I149" s="1120"/>
      <c r="J149" s="1120"/>
      <c r="K149" s="1120"/>
      <c r="L149" s="1116"/>
      <c r="M149" s="649"/>
      <c r="N149" s="649"/>
      <c r="O149" s="649"/>
      <c r="P149" s="649"/>
      <c r="Q149" s="649"/>
      <c r="R149" s="649"/>
      <c r="S149" s="649"/>
      <c r="T149" s="649"/>
      <c r="U149" s="649"/>
      <c r="V149" s="649"/>
      <c r="W149" s="649"/>
      <c r="X149" s="649"/>
      <c r="Y149" s="649"/>
      <c r="Z149" s="649"/>
      <c r="AA149" s="649"/>
      <c r="AB149" s="649"/>
      <c r="AC149" s="649"/>
      <c r="AD149" s="649"/>
      <c r="AE149" s="649"/>
      <c r="AF149" s="649"/>
      <c r="AG149" s="649"/>
      <c r="AH149" s="649"/>
      <c r="AI149" s="649"/>
      <c r="AJ149" s="649"/>
      <c r="AK149" s="649"/>
    </row>
    <row r="150" spans="1:37">
      <c r="A150" s="649"/>
      <c r="B150" s="649"/>
      <c r="C150" s="649"/>
      <c r="D150" s="1117"/>
      <c r="E150" s="1118"/>
      <c r="F150" s="1117"/>
      <c r="G150" s="1121"/>
      <c r="H150" s="1121"/>
      <c r="I150" s="1121"/>
      <c r="J150" s="1121"/>
      <c r="K150" s="1121"/>
      <c r="L150" s="1118"/>
      <c r="M150" s="649"/>
      <c r="N150" s="649"/>
      <c r="O150" s="649"/>
      <c r="P150" s="649"/>
      <c r="Q150" s="649"/>
      <c r="R150" s="649"/>
      <c r="S150" s="649"/>
      <c r="T150" s="649"/>
      <c r="U150" s="649"/>
      <c r="V150" s="649"/>
      <c r="W150" s="649"/>
      <c r="X150" s="649"/>
      <c r="Y150" s="649"/>
      <c r="Z150" s="649"/>
      <c r="AA150" s="649"/>
      <c r="AB150" s="649"/>
      <c r="AC150" s="649"/>
      <c r="AD150" s="649"/>
      <c r="AE150" s="649"/>
      <c r="AF150" s="649"/>
      <c r="AG150" s="649"/>
      <c r="AH150" s="649"/>
      <c r="AI150" s="649"/>
      <c r="AJ150" s="649"/>
      <c r="AK150" s="649"/>
    </row>
  </sheetData>
  <mergeCells count="54">
    <mergeCell ref="A3:A4"/>
    <mergeCell ref="B3:B4"/>
    <mergeCell ref="C3:C4"/>
    <mergeCell ref="D3:AF4"/>
    <mergeCell ref="AG3:AG6"/>
    <mergeCell ref="AI3:AK4"/>
    <mergeCell ref="D5:AE6"/>
    <mergeCell ref="AF5:AF6"/>
    <mergeCell ref="AI5:AI6"/>
    <mergeCell ref="AJ5:AJ6"/>
    <mergeCell ref="AK5:AK6"/>
    <mergeCell ref="AH3:AH6"/>
    <mergeCell ref="D47:E48"/>
    <mergeCell ref="F47:L48"/>
    <mergeCell ref="A48:A49"/>
    <mergeCell ref="B48:B49"/>
    <mergeCell ref="D49:E50"/>
    <mergeCell ref="F49:L50"/>
    <mergeCell ref="A53:A54"/>
    <mergeCell ref="B53:B54"/>
    <mergeCell ref="C53:C54"/>
    <mergeCell ref="D53:AF54"/>
    <mergeCell ref="AG53:AG56"/>
    <mergeCell ref="AI53:AK54"/>
    <mergeCell ref="D55:AE56"/>
    <mergeCell ref="AF55:AF56"/>
    <mergeCell ref="AI55:AI56"/>
    <mergeCell ref="AJ55:AJ56"/>
    <mergeCell ref="AK55:AK56"/>
    <mergeCell ref="AH53:AH56"/>
    <mergeCell ref="D97:E98"/>
    <mergeCell ref="F97:L98"/>
    <mergeCell ref="A98:A99"/>
    <mergeCell ref="B98:B99"/>
    <mergeCell ref="D99:E100"/>
    <mergeCell ref="F99:L100"/>
    <mergeCell ref="A103:A104"/>
    <mergeCell ref="B103:B104"/>
    <mergeCell ref="C103:C104"/>
    <mergeCell ref="D103:AF104"/>
    <mergeCell ref="AG103:AG106"/>
    <mergeCell ref="AI103:AK104"/>
    <mergeCell ref="D105:AE106"/>
    <mergeCell ref="AF105:AF106"/>
    <mergeCell ref="AI105:AI106"/>
    <mergeCell ref="AJ105:AJ106"/>
    <mergeCell ref="AK105:AK106"/>
    <mergeCell ref="AH103:AH106"/>
    <mergeCell ref="D147:E148"/>
    <mergeCell ref="F147:L148"/>
    <mergeCell ref="A148:A149"/>
    <mergeCell ref="B148:B149"/>
    <mergeCell ref="D149:E150"/>
    <mergeCell ref="F149:L150"/>
  </mergeCells>
  <phoneticPr fontId="3"/>
  <printOptions horizontalCentered="1"/>
  <pageMargins left="0.59055118110236227" right="0.59055118110236227" top="0.98425196850393704" bottom="0.19685039370078741" header="0.70866141732283472" footer="0.31496062992125984"/>
  <pageSetup paperSize="9" scale="81" orientation="landscape" r:id="rId1"/>
  <headerFooter alignWithMargins="0">
    <oddFooter>&amp;R&amp;P</oddFooter>
  </headerFooter>
  <rowBreaks count="2" manualBreakCount="2">
    <brk id="50" max="36" man="1"/>
    <brk id="10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R367"/>
  <sheetViews>
    <sheetView view="pageBreakPreview" zoomScale="75" zoomScaleSheetLayoutView="75" workbookViewId="0">
      <selection sqref="A1:H1"/>
    </sheetView>
  </sheetViews>
  <sheetFormatPr defaultRowHeight="13.5"/>
  <cols>
    <col min="1" max="1" width="6.625" style="89" customWidth="1"/>
    <col min="2" max="3" width="28.625" style="90" customWidth="1"/>
    <col min="4" max="4" width="8.625" style="91" customWidth="1"/>
    <col min="5" max="5" width="6.625" style="89" customWidth="1"/>
    <col min="6" max="7" width="14.625" style="92" customWidth="1"/>
    <col min="8" max="8" width="26.625" style="90" customWidth="1"/>
    <col min="9" max="9" width="12.625" style="1" customWidth="1"/>
    <col min="10" max="10" width="10" style="1" bestFit="1" customWidth="1"/>
    <col min="11" max="16384" width="9" style="1"/>
  </cols>
  <sheetData>
    <row r="1" spans="1:18" s="2" customFormat="1" ht="31.35" customHeight="1">
      <c r="A1" s="7" t="s">
        <v>1</v>
      </c>
      <c r="B1" s="8" t="s">
        <v>2</v>
      </c>
      <c r="C1" s="8" t="s">
        <v>14</v>
      </c>
      <c r="D1" s="7" t="s">
        <v>4</v>
      </c>
      <c r="E1" s="7" t="s">
        <v>5</v>
      </c>
      <c r="F1" s="14" t="s">
        <v>6</v>
      </c>
      <c r="G1" s="14" t="s">
        <v>7</v>
      </c>
      <c r="H1" s="7" t="s">
        <v>8</v>
      </c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s="2" customFormat="1" ht="31.35" customHeight="1">
      <c r="A2" s="9" t="s">
        <v>66</v>
      </c>
      <c r="B2" s="10" t="s">
        <v>58</v>
      </c>
      <c r="C2" s="8"/>
      <c r="D2" s="7"/>
      <c r="E2" s="7"/>
      <c r="F2" s="14"/>
      <c r="G2" s="14"/>
      <c r="H2" s="7"/>
      <c r="I2" s="47"/>
      <c r="J2" s="47"/>
      <c r="K2" s="47"/>
      <c r="L2" s="47"/>
      <c r="M2" s="47"/>
      <c r="N2" s="47"/>
      <c r="O2" s="47"/>
      <c r="P2" s="47"/>
      <c r="Q2" s="47"/>
      <c r="R2" s="85"/>
    </row>
    <row r="3" spans="1:18" s="2" customFormat="1" ht="31.35" customHeight="1">
      <c r="A3" s="9"/>
      <c r="B3" s="8"/>
      <c r="C3" s="8"/>
      <c r="D3" s="7"/>
      <c r="E3" s="7"/>
      <c r="F3" s="14"/>
      <c r="G3" s="14"/>
      <c r="H3" s="86"/>
      <c r="I3" s="47"/>
      <c r="J3" s="47"/>
      <c r="K3" s="47"/>
      <c r="L3" s="47"/>
      <c r="M3" s="47"/>
      <c r="N3" s="47"/>
      <c r="O3" s="47"/>
      <c r="P3" s="47"/>
      <c r="Q3" s="47"/>
      <c r="R3" s="85"/>
    </row>
    <row r="4" spans="1:18" customFormat="1" ht="31.15" customHeight="1">
      <c r="A4" s="9"/>
      <c r="B4" s="10" t="s">
        <v>58</v>
      </c>
      <c r="C4" s="10"/>
      <c r="D4" s="11">
        <v>1</v>
      </c>
      <c r="E4" s="8" t="s">
        <v>17</v>
      </c>
      <c r="F4" s="16"/>
      <c r="G4" s="16"/>
      <c r="H4" s="31"/>
      <c r="I4" s="1"/>
      <c r="J4" s="1"/>
      <c r="K4" s="1"/>
      <c r="L4" s="1"/>
      <c r="M4" s="1"/>
      <c r="N4" s="1"/>
      <c r="O4" s="1"/>
      <c r="P4" s="1"/>
      <c r="Q4" s="1"/>
      <c r="R4" s="87"/>
    </row>
    <row r="5" spans="1:18" customFormat="1" ht="31.15" customHeight="1">
      <c r="A5" s="9"/>
      <c r="B5" s="10" t="s">
        <v>81</v>
      </c>
      <c r="C5" s="10"/>
      <c r="D5" s="11"/>
      <c r="E5" s="8"/>
      <c r="F5" s="16"/>
      <c r="G5" s="16"/>
      <c r="H5" s="10"/>
      <c r="I5" s="1"/>
      <c r="J5" s="88"/>
      <c r="K5" s="1"/>
      <c r="L5" s="1"/>
      <c r="M5" s="1"/>
      <c r="N5" s="1"/>
      <c r="O5" s="1"/>
      <c r="P5" s="1"/>
      <c r="Q5" s="1"/>
      <c r="R5" s="87"/>
    </row>
    <row r="6" spans="1:18" customFormat="1" ht="31.15" customHeight="1">
      <c r="A6" s="9"/>
      <c r="B6" s="10"/>
      <c r="C6" s="10"/>
      <c r="D6" s="11"/>
      <c r="E6" s="8"/>
      <c r="F6" s="20"/>
      <c r="G6" s="21"/>
      <c r="H6" s="10"/>
      <c r="I6" s="1"/>
      <c r="J6" s="88"/>
      <c r="K6" s="1"/>
      <c r="L6" s="1"/>
      <c r="M6" s="1"/>
      <c r="N6" s="1"/>
      <c r="O6" s="1"/>
      <c r="P6" s="1"/>
      <c r="Q6" s="1"/>
      <c r="R6" s="87"/>
    </row>
    <row r="7" spans="1:18" customFormat="1" ht="31.15" customHeight="1">
      <c r="A7" s="9"/>
      <c r="B7" s="10"/>
      <c r="C7" s="10"/>
      <c r="D7" s="11"/>
      <c r="E7" s="8"/>
      <c r="F7" s="22"/>
      <c r="G7" s="16"/>
      <c r="H7" s="10"/>
      <c r="I7" s="1"/>
      <c r="J7" s="1"/>
      <c r="K7" s="1"/>
      <c r="L7" s="1"/>
      <c r="M7" s="1"/>
      <c r="N7" s="1"/>
      <c r="O7" s="1"/>
      <c r="P7" s="1"/>
      <c r="Q7" s="1"/>
      <c r="R7" s="87"/>
    </row>
    <row r="8" spans="1:18" customFormat="1" ht="31.15" customHeight="1">
      <c r="A8" s="9"/>
      <c r="B8" s="90"/>
      <c r="C8" s="10"/>
      <c r="D8" s="11"/>
      <c r="E8" s="8"/>
      <c r="F8" s="16"/>
      <c r="G8" s="16"/>
      <c r="H8" s="10"/>
      <c r="I8" s="133"/>
      <c r="J8" s="133"/>
      <c r="K8" s="133"/>
      <c r="L8" s="133"/>
      <c r="M8" s="133"/>
      <c r="N8" s="135"/>
      <c r="O8" s="1"/>
      <c r="P8" s="1"/>
      <c r="Q8" s="1"/>
      <c r="R8" s="87"/>
    </row>
    <row r="9" spans="1:18" customFormat="1" ht="31.15" customHeight="1">
      <c r="A9" s="9"/>
      <c r="B9" s="10" t="s">
        <v>86</v>
      </c>
      <c r="C9" s="10" t="s">
        <v>372</v>
      </c>
      <c r="D9" s="11"/>
      <c r="E9" s="8" t="s">
        <v>225</v>
      </c>
      <c r="F9" s="138"/>
      <c r="G9" s="138"/>
      <c r="H9" s="10"/>
      <c r="I9" s="1"/>
      <c r="J9" s="1"/>
      <c r="K9" s="1"/>
      <c r="L9" s="1"/>
      <c r="M9" s="1"/>
      <c r="N9" s="1"/>
      <c r="O9" s="1"/>
      <c r="P9" s="1"/>
      <c r="Q9" s="1"/>
      <c r="R9" s="87"/>
    </row>
    <row r="10" spans="1:18" customFormat="1" ht="31.15" customHeight="1">
      <c r="A10" s="9"/>
      <c r="B10" s="10" t="s">
        <v>370</v>
      </c>
      <c r="C10" s="10" t="s">
        <v>371</v>
      </c>
      <c r="D10" s="11"/>
      <c r="E10" s="8" t="s">
        <v>225</v>
      </c>
      <c r="F10" s="138"/>
      <c r="G10" s="138"/>
      <c r="H10" s="10"/>
      <c r="I10" s="1"/>
      <c r="J10" s="1"/>
      <c r="K10" s="1"/>
      <c r="L10" s="1"/>
      <c r="M10" s="1"/>
      <c r="N10" s="1"/>
      <c r="O10" s="1"/>
      <c r="P10" s="1"/>
      <c r="Q10" s="1"/>
      <c r="R10" s="87"/>
    </row>
    <row r="11" spans="1:18" customFormat="1" ht="31.15" customHeight="1">
      <c r="A11" s="9"/>
      <c r="B11" s="10" t="s">
        <v>373</v>
      </c>
      <c r="C11" s="10" t="s">
        <v>374</v>
      </c>
      <c r="D11" s="11">
        <v>1</v>
      </c>
      <c r="E11" s="8" t="s">
        <v>375</v>
      </c>
      <c r="F11" s="16"/>
      <c r="G11" s="16"/>
      <c r="H11" s="10"/>
      <c r="I11" s="1"/>
      <c r="J11" s="1"/>
      <c r="K11" s="1"/>
      <c r="L11" s="1"/>
      <c r="M11" s="1"/>
      <c r="N11" s="1"/>
      <c r="O11" s="1"/>
      <c r="P11" s="1"/>
      <c r="Q11" s="1"/>
      <c r="R11" s="87"/>
    </row>
    <row r="12" spans="1:18" customFormat="1" ht="31.15" customHeight="1">
      <c r="A12" s="9"/>
      <c r="B12" s="10"/>
      <c r="C12" s="10"/>
      <c r="D12" s="11"/>
      <c r="E12" s="8"/>
      <c r="F12" s="16"/>
      <c r="G12" s="16"/>
      <c r="H12" s="10"/>
      <c r="I12" s="1"/>
      <c r="J12" s="1"/>
      <c r="K12" s="1"/>
      <c r="L12" s="1"/>
      <c r="M12" s="1"/>
      <c r="N12" s="1"/>
      <c r="O12" s="1"/>
      <c r="P12" s="1"/>
      <c r="Q12" s="1"/>
      <c r="R12" s="87"/>
    </row>
    <row r="13" spans="1:18" customFormat="1" ht="31.15" customHeight="1">
      <c r="A13" s="9"/>
      <c r="B13" s="10"/>
      <c r="C13" s="10"/>
      <c r="D13" s="11"/>
      <c r="E13" s="8"/>
      <c r="F13" s="16"/>
      <c r="G13" s="16"/>
      <c r="H13" s="10"/>
      <c r="I13" s="1"/>
      <c r="J13" s="1"/>
      <c r="K13" s="1"/>
      <c r="L13" s="1"/>
      <c r="M13" s="1"/>
      <c r="N13" s="1"/>
      <c r="O13" s="1"/>
      <c r="P13" s="1"/>
      <c r="Q13" s="1"/>
      <c r="R13" s="87"/>
    </row>
    <row r="14" spans="1:18" customFormat="1" ht="31.15" customHeight="1">
      <c r="A14" s="9"/>
      <c r="B14" s="10"/>
      <c r="C14" s="10"/>
      <c r="D14" s="11"/>
      <c r="E14" s="8"/>
      <c r="F14" s="20"/>
      <c r="G14" s="21"/>
      <c r="H14" s="10"/>
      <c r="I14" s="1"/>
      <c r="J14" s="1"/>
      <c r="K14" s="1"/>
      <c r="L14" s="1"/>
      <c r="M14" s="1"/>
      <c r="N14" s="1"/>
      <c r="O14" s="1"/>
      <c r="P14" s="1"/>
      <c r="Q14" s="1"/>
      <c r="R14" s="87"/>
    </row>
    <row r="15" spans="1:18" customFormat="1" ht="31.15" customHeight="1">
      <c r="A15" s="9"/>
      <c r="B15" s="10"/>
      <c r="C15" s="10"/>
      <c r="D15" s="11"/>
      <c r="E15" s="8"/>
      <c r="F15" s="16"/>
      <c r="G15" s="16"/>
      <c r="H15" s="10"/>
      <c r="I15" s="1"/>
      <c r="J15" s="1"/>
      <c r="K15" s="1"/>
      <c r="L15" s="1"/>
      <c r="M15" s="1"/>
      <c r="N15" s="1"/>
      <c r="O15" s="1"/>
      <c r="P15" s="1"/>
      <c r="Q15" s="1"/>
      <c r="R15" s="87"/>
    </row>
    <row r="16" spans="1:18" customFormat="1" ht="31.15" customHeight="1">
      <c r="A16" s="9"/>
      <c r="B16" s="10"/>
      <c r="C16" s="10"/>
      <c r="D16" s="11"/>
      <c r="E16" s="8"/>
      <c r="F16" s="16"/>
      <c r="G16" s="16"/>
      <c r="H16" s="10"/>
      <c r="I16" s="1"/>
      <c r="J16" s="1"/>
      <c r="K16" s="1"/>
      <c r="L16" s="1"/>
      <c r="M16" s="1"/>
      <c r="N16" s="1"/>
      <c r="O16" s="1"/>
      <c r="P16" s="1"/>
      <c r="Q16" s="1"/>
      <c r="R16" s="87"/>
    </row>
    <row r="17" spans="1:18" customFormat="1" ht="31.15" customHeight="1">
      <c r="A17" s="9"/>
      <c r="B17" s="10"/>
      <c r="C17" s="10"/>
      <c r="D17" s="11"/>
      <c r="E17" s="8"/>
      <c r="F17" s="16"/>
      <c r="G17" s="16"/>
      <c r="H17" s="10"/>
      <c r="I17" s="1"/>
      <c r="J17" s="1"/>
      <c r="K17" s="1"/>
      <c r="L17" s="1"/>
      <c r="M17" s="1"/>
      <c r="N17" s="1"/>
      <c r="O17" s="1"/>
      <c r="P17" s="1"/>
      <c r="Q17" s="1"/>
      <c r="R17" s="87"/>
    </row>
    <row r="18" spans="1:18" customFormat="1" ht="31.35" customHeight="1">
      <c r="A18" s="9"/>
      <c r="B18" s="8" t="s">
        <v>0</v>
      </c>
      <c r="C18" s="10"/>
      <c r="D18" s="11"/>
      <c r="E18" s="8"/>
      <c r="F18" s="16"/>
      <c r="G18" s="16"/>
      <c r="H18" s="10"/>
      <c r="I18" s="1"/>
      <c r="J18" s="1"/>
      <c r="K18" s="1"/>
      <c r="L18" s="1"/>
      <c r="M18" s="1"/>
      <c r="N18" s="1"/>
      <c r="O18" s="1"/>
      <c r="P18" s="1"/>
      <c r="Q18" s="1"/>
      <c r="R18" s="87"/>
    </row>
    <row r="40" spans="2:12">
      <c r="B40" s="111"/>
      <c r="C40" s="112"/>
      <c r="E40" s="82"/>
      <c r="F40" s="114"/>
    </row>
    <row r="41" spans="2:12">
      <c r="C41" s="36"/>
    </row>
    <row r="43" spans="2:12">
      <c r="H43" s="36"/>
    </row>
    <row r="44" spans="2:12">
      <c r="H44" s="36"/>
    </row>
    <row r="45" spans="2:12">
      <c r="H45" s="36"/>
      <c r="J45" s="133"/>
      <c r="L45" s="133"/>
    </row>
    <row r="46" spans="2:12">
      <c r="H46" s="36"/>
    </row>
    <row r="50" spans="9:14">
      <c r="I50" s="94"/>
    </row>
    <row r="51" spans="9:14">
      <c r="I51" s="94"/>
    </row>
    <row r="57" spans="9:14">
      <c r="N57" s="105"/>
    </row>
    <row r="104" spans="8:8">
      <c r="H104" s="36"/>
    </row>
    <row r="108" spans="8:8">
      <c r="H108" s="36"/>
    </row>
    <row r="109" spans="8:8">
      <c r="H109" s="36"/>
    </row>
    <row r="110" spans="8:8">
      <c r="H110" s="36"/>
    </row>
    <row r="111" spans="8:8">
      <c r="H111" s="36"/>
    </row>
    <row r="112" spans="8:8">
      <c r="H112" s="36"/>
    </row>
    <row r="113" spans="2:8">
      <c r="H113" s="36"/>
    </row>
    <row r="114" spans="2:8">
      <c r="H114" s="36"/>
    </row>
    <row r="125" spans="2:8">
      <c r="B125" s="90" t="s">
        <v>80</v>
      </c>
    </row>
    <row r="176" spans="5:5">
      <c r="E176" s="82"/>
    </row>
    <row r="192" spans="5:5">
      <c r="E192" s="82"/>
    </row>
    <row r="193" spans="3:8">
      <c r="E193" s="82"/>
    </row>
    <row r="194" spans="3:8">
      <c r="E194" s="82"/>
    </row>
    <row r="195" spans="3:8">
      <c r="E195" s="82"/>
    </row>
    <row r="196" spans="3:8">
      <c r="E196" s="82"/>
    </row>
    <row r="197" spans="3:8">
      <c r="E197" s="82"/>
    </row>
    <row r="198" spans="3:8">
      <c r="E198" s="82"/>
    </row>
    <row r="199" spans="3:8">
      <c r="E199" s="82"/>
    </row>
    <row r="200" spans="3:8">
      <c r="E200" s="82"/>
    </row>
    <row r="201" spans="3:8">
      <c r="E201" s="82"/>
    </row>
    <row r="202" spans="3:8">
      <c r="E202" s="82"/>
    </row>
    <row r="203" spans="3:8">
      <c r="E203" s="82"/>
    </row>
    <row r="204" spans="3:8">
      <c r="E204" s="82"/>
    </row>
    <row r="205" spans="3:8">
      <c r="E205" s="82"/>
    </row>
    <row r="206" spans="3:8">
      <c r="E206" s="82"/>
    </row>
    <row r="207" spans="3:8">
      <c r="C207" s="36"/>
      <c r="H207" s="36"/>
    </row>
    <row r="367" spans="11:11">
      <c r="K367" s="1">
        <f>ROUNDDOWN((K339+K343)*0.15,-2)</f>
        <v>0</v>
      </c>
    </row>
  </sheetData>
  <phoneticPr fontId="3"/>
  <printOptions horizontalCentered="1"/>
  <pageMargins left="0.59055118110236227" right="0.59055118110236227" top="0.98425196850393704" bottom="0.19685039370078741" header="0.70866141732283472" footer="0.31496062992125984"/>
  <pageSetup paperSize="9" scale="95" orientation="landscape" verticalDpi="150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N336"/>
  <sheetViews>
    <sheetView view="pageBreakPreview" zoomScale="75" zoomScaleSheetLayoutView="75" workbookViewId="0">
      <selection sqref="A1:H1"/>
    </sheetView>
  </sheetViews>
  <sheetFormatPr defaultRowHeight="13.5"/>
  <cols>
    <col min="1" max="1" width="6.625" style="3" customWidth="1"/>
    <col min="2" max="3" width="28.625" style="4" customWidth="1"/>
    <col min="4" max="4" width="8.625" style="5" customWidth="1"/>
    <col min="5" max="5" width="6.625" style="3" customWidth="1"/>
    <col min="6" max="7" width="14.625" style="6" customWidth="1"/>
    <col min="8" max="8" width="26.625" style="4" customWidth="1"/>
    <col min="9" max="9" width="12.625" style="1" customWidth="1"/>
    <col min="10" max="10" width="10" style="1" bestFit="1" customWidth="1"/>
    <col min="11" max="11" width="10.125" style="1" bestFit="1" customWidth="1"/>
    <col min="12" max="16384" width="9" style="1"/>
  </cols>
  <sheetData>
    <row r="1" spans="1:8" s="2" customFormat="1" ht="25.15" customHeight="1">
      <c r="A1" s="7" t="s">
        <v>1</v>
      </c>
      <c r="B1" s="8" t="s">
        <v>2</v>
      </c>
      <c r="C1" s="8" t="s">
        <v>14</v>
      </c>
      <c r="D1" s="7" t="s">
        <v>4</v>
      </c>
      <c r="E1" s="7" t="s">
        <v>5</v>
      </c>
      <c r="F1" s="14" t="s">
        <v>6</v>
      </c>
      <c r="G1" s="14" t="s">
        <v>7</v>
      </c>
      <c r="H1" s="7" t="s">
        <v>8</v>
      </c>
    </row>
    <row r="2" spans="1:8" s="2" customFormat="1" ht="31.35" customHeight="1">
      <c r="A2" s="9"/>
      <c r="B2" s="10"/>
      <c r="C2" s="8"/>
      <c r="D2" s="7"/>
      <c r="E2" s="7"/>
      <c r="F2" s="14"/>
      <c r="G2" s="14"/>
      <c r="H2" s="7"/>
    </row>
    <row r="3" spans="1:8" customFormat="1" ht="31.15" customHeight="1">
      <c r="A3" s="9"/>
      <c r="B3" s="10"/>
      <c r="C3" s="15"/>
      <c r="D3" s="11"/>
      <c r="E3" s="8"/>
      <c r="F3" s="16"/>
      <c r="G3" s="16"/>
      <c r="H3" s="10"/>
    </row>
    <row r="4" spans="1:8" customFormat="1" ht="31.15" customHeight="1">
      <c r="A4" s="9" t="s">
        <v>16</v>
      </c>
      <c r="B4" s="10" t="s">
        <v>324</v>
      </c>
      <c r="C4" s="10"/>
      <c r="D4" s="11"/>
      <c r="E4" s="8"/>
      <c r="F4" s="16"/>
      <c r="G4" s="16"/>
      <c r="H4" s="10"/>
    </row>
    <row r="5" spans="1:8" customFormat="1" ht="31.15" customHeight="1">
      <c r="A5" s="9" t="s">
        <v>1121</v>
      </c>
      <c r="B5" s="10" t="s">
        <v>250</v>
      </c>
      <c r="C5" s="10"/>
      <c r="D5" s="11">
        <v>1</v>
      </c>
      <c r="E5" s="8" t="s">
        <v>17</v>
      </c>
      <c r="F5" s="22"/>
      <c r="G5" s="16"/>
      <c r="H5" s="11"/>
    </row>
    <row r="6" spans="1:8" customFormat="1" ht="31.15" customHeight="1">
      <c r="A6" s="9" t="s">
        <v>1122</v>
      </c>
      <c r="B6" s="10" t="s">
        <v>368</v>
      </c>
      <c r="C6" s="10"/>
      <c r="D6" s="11">
        <v>1</v>
      </c>
      <c r="E6" s="8" t="s">
        <v>17</v>
      </c>
      <c r="F6" s="22"/>
      <c r="G6" s="16"/>
      <c r="H6" s="16"/>
    </row>
    <row r="7" spans="1:8" customFormat="1" ht="31.15" customHeight="1">
      <c r="A7" s="9" t="s">
        <v>1123</v>
      </c>
      <c r="B7" s="10" t="s">
        <v>376</v>
      </c>
      <c r="C7" s="10"/>
      <c r="D7" s="11">
        <v>1</v>
      </c>
      <c r="E7" s="8" t="s">
        <v>17</v>
      </c>
      <c r="F7" s="16"/>
      <c r="G7" s="16"/>
      <c r="H7" s="11"/>
    </row>
    <row r="8" spans="1:8" customFormat="1" ht="31.15" customHeight="1">
      <c r="A8" s="9"/>
      <c r="B8" s="10"/>
      <c r="C8" s="10"/>
      <c r="D8" s="11"/>
      <c r="E8" s="8"/>
      <c r="F8" s="16"/>
      <c r="G8" s="16"/>
      <c r="H8" s="46"/>
    </row>
    <row r="9" spans="1:8" customFormat="1" ht="31.15" customHeight="1">
      <c r="A9" s="9"/>
      <c r="B9" s="8" t="s">
        <v>111</v>
      </c>
      <c r="C9" s="10"/>
      <c r="D9" s="11"/>
      <c r="E9" s="8"/>
      <c r="F9" s="16"/>
      <c r="G9" s="16"/>
      <c r="H9" s="10"/>
    </row>
    <row r="10" spans="1:8" customFormat="1" ht="31.15" customHeight="1">
      <c r="A10" s="9"/>
      <c r="B10" s="10"/>
      <c r="C10" s="10"/>
      <c r="D10" s="11"/>
      <c r="E10" s="8"/>
      <c r="F10" s="16"/>
      <c r="G10" s="16"/>
      <c r="H10" s="10"/>
    </row>
    <row r="11" spans="1:8" customFormat="1" ht="31.15" customHeight="1">
      <c r="A11" s="9" t="s">
        <v>89</v>
      </c>
      <c r="B11" s="10" t="s">
        <v>65</v>
      </c>
      <c r="C11" s="10"/>
      <c r="D11" s="11"/>
      <c r="E11" s="8"/>
      <c r="F11" s="16"/>
      <c r="G11" s="16"/>
      <c r="H11" s="10"/>
    </row>
    <row r="12" spans="1:8" customFormat="1" ht="31.15" customHeight="1">
      <c r="A12" s="9" t="s">
        <v>1124</v>
      </c>
      <c r="B12" s="10" t="s">
        <v>250</v>
      </c>
      <c r="C12" s="10"/>
      <c r="D12" s="11">
        <v>1</v>
      </c>
      <c r="E12" s="8" t="s">
        <v>17</v>
      </c>
      <c r="F12" s="16"/>
      <c r="G12" s="16"/>
      <c r="H12" s="10"/>
    </row>
    <row r="13" spans="1:8" customFormat="1" ht="31.15" customHeight="1">
      <c r="A13" s="9" t="s">
        <v>1125</v>
      </c>
      <c r="B13" s="10" t="s">
        <v>368</v>
      </c>
      <c r="C13" s="10"/>
      <c r="D13" s="11">
        <v>1</v>
      </c>
      <c r="E13" s="8" t="s">
        <v>17</v>
      </c>
      <c r="F13" s="16"/>
      <c r="G13" s="16"/>
      <c r="H13" s="10"/>
    </row>
    <row r="14" spans="1:8" customFormat="1" ht="31.15" customHeight="1">
      <c r="A14" s="9" t="s">
        <v>1126</v>
      </c>
      <c r="B14" s="10" t="s">
        <v>376</v>
      </c>
      <c r="C14" s="10"/>
      <c r="D14" s="11">
        <v>1</v>
      </c>
      <c r="E14" s="8" t="s">
        <v>17</v>
      </c>
      <c r="F14" s="16"/>
      <c r="G14" s="16"/>
      <c r="H14" s="10"/>
    </row>
    <row r="15" spans="1:8" customFormat="1" ht="31.15" customHeight="1">
      <c r="A15" s="9"/>
      <c r="B15" s="10"/>
      <c r="C15" s="10"/>
      <c r="D15" s="11"/>
      <c r="E15" s="8"/>
      <c r="F15" s="16"/>
      <c r="G15" s="16"/>
      <c r="H15" s="10"/>
    </row>
    <row r="16" spans="1:8" customFormat="1" ht="31.15" customHeight="1">
      <c r="A16" s="9"/>
      <c r="B16" s="10" t="s">
        <v>111</v>
      </c>
      <c r="C16" s="10"/>
      <c r="D16" s="11"/>
      <c r="E16" s="8"/>
      <c r="F16" s="16"/>
      <c r="G16" s="16"/>
      <c r="H16" s="10"/>
    </row>
    <row r="17" spans="1:13" customFormat="1" ht="31.35" customHeight="1">
      <c r="A17" s="9"/>
      <c r="B17" s="8"/>
      <c r="C17" s="10"/>
      <c r="D17" s="11"/>
      <c r="E17" s="8"/>
      <c r="F17" s="16"/>
      <c r="G17" s="16"/>
      <c r="H17" s="10"/>
    </row>
    <row r="18" spans="1:13" s="2" customFormat="1" ht="31.35" customHeight="1">
      <c r="A18" s="7"/>
      <c r="B18" s="8"/>
      <c r="C18" s="8"/>
      <c r="D18" s="7"/>
      <c r="E18" s="7"/>
      <c r="F18" s="14"/>
      <c r="G18" s="14"/>
      <c r="H18" s="7"/>
    </row>
    <row r="19" spans="1:13" s="2" customFormat="1" ht="31.35" customHeight="1">
      <c r="A19" s="9"/>
      <c r="B19" s="8"/>
      <c r="C19" s="8"/>
      <c r="D19" s="7"/>
      <c r="E19" s="8"/>
      <c r="F19" s="14"/>
      <c r="G19" s="21"/>
      <c r="H19" s="11"/>
    </row>
    <row r="20" spans="1:13" customFormat="1" ht="31.15" customHeight="1">
      <c r="A20" s="9"/>
      <c r="B20" s="10"/>
      <c r="C20" s="8"/>
      <c r="D20" s="17"/>
      <c r="E20" s="8"/>
      <c r="F20" s="14"/>
      <c r="G20" s="16"/>
      <c r="H20" s="16"/>
      <c r="I20" s="121"/>
    </row>
    <row r="21" spans="1:13" customFormat="1" ht="31.15" customHeight="1">
      <c r="A21" s="9"/>
      <c r="B21" s="10"/>
      <c r="C21" s="15"/>
      <c r="D21" s="11"/>
      <c r="E21" s="8"/>
      <c r="F21" s="16"/>
      <c r="G21" s="21"/>
      <c r="H21" s="16"/>
      <c r="I21" s="121"/>
    </row>
    <row r="22" spans="1:13" customFormat="1" ht="31.15" customHeight="1">
      <c r="A22" s="9"/>
      <c r="B22" s="10"/>
      <c r="C22" s="10"/>
      <c r="D22" s="11"/>
      <c r="E22" s="8"/>
      <c r="F22" s="16"/>
      <c r="G22" s="239"/>
      <c r="H22" s="16"/>
      <c r="I22" s="121"/>
    </row>
    <row r="23" spans="1:13" customFormat="1" ht="31.15" customHeight="1">
      <c r="A23" s="9"/>
      <c r="B23" s="10"/>
      <c r="C23" s="10"/>
      <c r="D23" s="11"/>
      <c r="E23" s="8"/>
      <c r="F23" s="16"/>
      <c r="G23" s="239"/>
      <c r="H23" s="16"/>
      <c r="I23" s="121"/>
    </row>
    <row r="24" spans="1:13" customFormat="1" ht="31.15" customHeight="1">
      <c r="A24" s="9"/>
      <c r="B24" s="10"/>
      <c r="C24" s="10"/>
      <c r="D24" s="11"/>
      <c r="E24" s="8"/>
      <c r="F24" s="16"/>
      <c r="G24" s="16"/>
      <c r="H24" s="46"/>
      <c r="I24" s="121"/>
    </row>
    <row r="25" spans="1:13" customFormat="1" ht="31.15" customHeight="1">
      <c r="A25" s="9"/>
      <c r="B25" s="10"/>
      <c r="C25" s="10"/>
      <c r="D25" s="11"/>
      <c r="E25" s="8"/>
      <c r="F25" s="16"/>
      <c r="G25" s="16"/>
      <c r="H25" s="46"/>
      <c r="I25" s="121"/>
    </row>
    <row r="26" spans="1:13" customFormat="1" ht="31.35" customHeight="1">
      <c r="A26" s="9"/>
      <c r="B26" s="10"/>
      <c r="C26" s="10"/>
      <c r="D26" s="11"/>
      <c r="E26" s="8"/>
      <c r="F26" s="16"/>
      <c r="G26" s="16"/>
      <c r="H26" s="46"/>
      <c r="I26" s="121"/>
      <c r="L26" s="44"/>
      <c r="M26" s="39"/>
    </row>
    <row r="27" spans="1:13" customFormat="1" ht="31.15" customHeight="1">
      <c r="A27" s="9"/>
      <c r="B27" s="10"/>
      <c r="C27" s="10"/>
      <c r="D27" s="11"/>
      <c r="E27" s="8"/>
      <c r="F27" s="16"/>
      <c r="G27" s="16"/>
      <c r="H27" s="10"/>
      <c r="L27" s="39"/>
      <c r="M27" s="39"/>
    </row>
    <row r="28" spans="1:13" customFormat="1" ht="31.15" customHeight="1">
      <c r="A28" s="9"/>
      <c r="B28" s="10"/>
      <c r="C28" s="10"/>
      <c r="D28" s="11"/>
      <c r="E28" s="8"/>
      <c r="F28" s="16"/>
      <c r="G28" s="16"/>
      <c r="H28" s="10"/>
      <c r="L28" s="44"/>
      <c r="M28" s="39"/>
    </row>
    <row r="29" spans="1:13" customFormat="1" ht="31.15" customHeight="1">
      <c r="A29" s="9"/>
      <c r="B29" s="10"/>
      <c r="C29" s="10"/>
      <c r="D29" s="11"/>
      <c r="E29" s="8"/>
      <c r="F29" s="16"/>
      <c r="G29" s="16"/>
      <c r="H29" s="10"/>
      <c r="L29" s="39"/>
      <c r="M29" s="39"/>
    </row>
    <row r="30" spans="1:13" customFormat="1" ht="31.15" customHeight="1">
      <c r="A30" s="9"/>
      <c r="B30" s="10"/>
      <c r="C30" s="10"/>
      <c r="D30" s="11"/>
      <c r="E30" s="8"/>
      <c r="F30" s="16"/>
      <c r="G30" s="16"/>
      <c r="H30" s="10"/>
    </row>
    <row r="31" spans="1:13" customFormat="1" ht="31.15" customHeight="1">
      <c r="A31" s="9"/>
      <c r="B31" s="13"/>
      <c r="C31" s="10"/>
      <c r="D31" s="11"/>
      <c r="E31" s="8"/>
      <c r="F31" s="16"/>
      <c r="G31" s="21"/>
      <c r="H31" s="10"/>
    </row>
    <row r="32" spans="1:13" customFormat="1" ht="31.15" customHeight="1">
      <c r="A32" s="9"/>
      <c r="B32" s="13"/>
      <c r="C32" s="10"/>
      <c r="D32" s="11"/>
      <c r="E32" s="8"/>
      <c r="F32" s="16"/>
      <c r="G32" s="21"/>
      <c r="H32" s="10"/>
    </row>
    <row r="33" spans="1:14" customFormat="1" ht="31.15" customHeight="1">
      <c r="A33" s="9"/>
      <c r="B33" s="13"/>
      <c r="C33" s="10"/>
      <c r="D33" s="11"/>
      <c r="E33" s="8"/>
      <c r="F33" s="16"/>
      <c r="G33" s="21"/>
      <c r="H33" s="10"/>
    </row>
    <row r="34" spans="1:14" customFormat="1" ht="31.15" customHeight="1">
      <c r="A34" s="9"/>
      <c r="B34" s="13"/>
      <c r="C34" s="10"/>
      <c r="D34" s="11"/>
      <c r="E34" s="8"/>
      <c r="F34" s="16"/>
      <c r="G34" s="21"/>
      <c r="H34" s="10"/>
    </row>
    <row r="35" spans="1:14" customFormat="1" ht="31.15" customHeight="1">
      <c r="A35" s="9"/>
      <c r="B35" s="8"/>
      <c r="C35" s="10"/>
      <c r="D35" s="11"/>
      <c r="E35" s="8"/>
      <c r="F35" s="16"/>
      <c r="G35" s="239"/>
      <c r="H35" s="46"/>
      <c r="K35" s="120"/>
    </row>
    <row r="36" spans="1:14" customFormat="1" ht="31.15" customHeight="1">
      <c r="A36" s="7"/>
      <c r="B36" s="8"/>
      <c r="C36" s="8"/>
      <c r="D36" s="7"/>
      <c r="E36" s="7"/>
      <c r="F36" s="14"/>
      <c r="G36" s="14"/>
      <c r="H36" s="7"/>
    </row>
    <row r="37" spans="1:14" s="2" customFormat="1" ht="31.35" customHeight="1">
      <c r="A37" s="9"/>
      <c r="B37" s="10"/>
      <c r="C37" s="8"/>
      <c r="D37" s="17"/>
      <c r="E37" s="8"/>
      <c r="F37" s="18"/>
      <c r="G37" s="19"/>
      <c r="H37" s="7"/>
    </row>
    <row r="38" spans="1:14" customFormat="1" ht="31.35" customHeight="1">
      <c r="A38" s="9"/>
      <c r="B38" s="10"/>
      <c r="C38" s="10"/>
      <c r="D38" s="11"/>
      <c r="E38" s="8"/>
      <c r="F38" s="20"/>
      <c r="G38" s="21"/>
      <c r="H38" s="10"/>
    </row>
    <row r="39" spans="1:14" customFormat="1" ht="31.35" customHeight="1">
      <c r="A39" s="9"/>
      <c r="B39" s="10"/>
      <c r="C39" s="10"/>
      <c r="D39" s="11"/>
      <c r="E39" s="8"/>
      <c r="F39" s="20"/>
      <c r="G39" s="21"/>
      <c r="H39" s="10"/>
    </row>
    <row r="40" spans="1:14" customFormat="1" ht="31.35" customHeight="1">
      <c r="A40" s="9"/>
      <c r="B40" s="10"/>
      <c r="C40" s="10"/>
      <c r="D40" s="11"/>
      <c r="E40" s="8"/>
      <c r="F40" s="20"/>
      <c r="G40" s="21"/>
      <c r="H40" s="10"/>
    </row>
    <row r="41" spans="1:14" customFormat="1" ht="31.35" customHeight="1">
      <c r="A41" s="9"/>
      <c r="B41" s="10"/>
      <c r="C41" s="10"/>
      <c r="D41" s="11"/>
      <c r="E41" s="8"/>
      <c r="F41" s="161"/>
      <c r="G41" s="21"/>
      <c r="H41" s="10"/>
    </row>
    <row r="42" spans="1:14" customFormat="1" ht="31.15" customHeight="1">
      <c r="A42" s="9"/>
      <c r="B42" s="10"/>
      <c r="C42" s="10"/>
      <c r="D42" s="11"/>
      <c r="E42" s="8"/>
      <c r="F42" s="20"/>
      <c r="G42" s="21"/>
      <c r="H42" s="10"/>
      <c r="J42" s="132"/>
      <c r="L42" s="132"/>
      <c r="N42" s="132"/>
    </row>
    <row r="43" spans="1:14" customFormat="1" ht="31.15" customHeight="1">
      <c r="A43" s="9"/>
      <c r="B43" s="10"/>
      <c r="C43" s="10"/>
      <c r="D43" s="11"/>
      <c r="E43" s="8"/>
      <c r="F43" s="20"/>
      <c r="G43" s="21"/>
      <c r="H43" s="10"/>
    </row>
    <row r="44" spans="1:14" customFormat="1" ht="31.15" customHeight="1">
      <c r="A44" s="9"/>
      <c r="B44" s="10"/>
      <c r="C44" s="10"/>
      <c r="D44" s="11"/>
      <c r="E44" s="8"/>
      <c r="F44" s="20"/>
      <c r="G44" s="139"/>
      <c r="H44" s="136"/>
    </row>
    <row r="45" spans="1:14" customFormat="1" ht="31.15" customHeight="1">
      <c r="A45" s="9"/>
      <c r="B45" s="10"/>
      <c r="C45" s="136"/>
      <c r="D45" s="147"/>
      <c r="E45" s="137"/>
      <c r="F45" s="140"/>
      <c r="G45" s="139"/>
      <c r="H45" s="136"/>
    </row>
    <row r="46" spans="1:14" customFormat="1" ht="31.15" customHeight="1">
      <c r="A46" s="9"/>
      <c r="B46" s="8"/>
      <c r="C46" s="10"/>
      <c r="D46" s="110"/>
      <c r="E46" s="8"/>
      <c r="F46" s="20"/>
      <c r="G46" s="21"/>
      <c r="H46" s="10"/>
    </row>
    <row r="47" spans="1:14" customFormat="1" ht="31.15" customHeight="1">
      <c r="A47" s="9"/>
      <c r="B47" s="8"/>
      <c r="C47" s="10"/>
      <c r="D47" s="110"/>
      <c r="E47" s="8"/>
      <c r="F47" s="20"/>
      <c r="G47" s="21"/>
      <c r="H47" s="10"/>
    </row>
    <row r="48" spans="1:14" customFormat="1" ht="31.15" customHeight="1">
      <c r="A48" s="9"/>
      <c r="B48" s="10"/>
      <c r="C48" s="10"/>
      <c r="D48" s="130"/>
      <c r="E48" s="8"/>
      <c r="F48" s="16"/>
      <c r="G48" s="21"/>
      <c r="H48" s="10"/>
    </row>
    <row r="49" spans="1:14" customFormat="1" ht="31.15" customHeight="1">
      <c r="A49" s="9"/>
      <c r="B49" s="136"/>
      <c r="C49" s="136"/>
      <c r="D49" s="148"/>
      <c r="E49" s="137"/>
      <c r="F49" s="138"/>
      <c r="G49" s="139"/>
      <c r="H49" s="136"/>
    </row>
    <row r="50" spans="1:14" customFormat="1" ht="31.15" customHeight="1">
      <c r="A50" s="9"/>
      <c r="B50" s="10"/>
      <c r="C50" s="10"/>
      <c r="D50" s="110"/>
      <c r="E50" s="8"/>
      <c r="F50" s="20"/>
      <c r="G50" s="21"/>
      <c r="H50" s="10"/>
    </row>
    <row r="51" spans="1:14" customFormat="1" ht="31.15" customHeight="1">
      <c r="A51" s="9"/>
      <c r="B51" s="10"/>
      <c r="C51" s="10"/>
      <c r="D51" s="110"/>
      <c r="E51" s="8"/>
      <c r="F51" s="20"/>
      <c r="G51" s="21"/>
      <c r="H51" s="10"/>
    </row>
    <row r="52" spans="1:14" customFormat="1" ht="31.15" customHeight="1">
      <c r="A52" s="9"/>
      <c r="B52" s="10"/>
      <c r="C52" s="10"/>
      <c r="D52" s="110"/>
      <c r="E52" s="8"/>
      <c r="F52" s="20"/>
      <c r="G52" s="21"/>
      <c r="H52" s="10"/>
    </row>
    <row r="53" spans="1:14" customFormat="1" ht="31.15" customHeight="1">
      <c r="A53" s="9"/>
      <c r="B53" s="8"/>
      <c r="C53" s="10"/>
      <c r="D53" s="110"/>
      <c r="E53" s="8"/>
      <c r="F53" s="20"/>
      <c r="G53" s="21"/>
      <c r="H53" s="10"/>
    </row>
    <row r="54" spans="1:14" customFormat="1" ht="30.75" customHeight="1">
      <c r="A54" s="7"/>
      <c r="B54" s="8"/>
      <c r="C54" s="8"/>
      <c r="D54" s="7"/>
      <c r="E54" s="7"/>
      <c r="F54" s="14"/>
      <c r="G54" s="14"/>
      <c r="H54" s="7"/>
    </row>
    <row r="55" spans="1:14" s="2" customFormat="1" ht="31.35" customHeight="1">
      <c r="A55" s="8"/>
      <c r="B55" s="10"/>
      <c r="C55" s="8"/>
      <c r="D55" s="11"/>
      <c r="E55" s="8"/>
      <c r="F55" s="14"/>
      <c r="G55" s="14"/>
      <c r="H55" s="7"/>
    </row>
    <row r="56" spans="1:14" s="2" customFormat="1" ht="31.35" customHeight="1">
      <c r="A56" s="11"/>
      <c r="B56" s="10"/>
      <c r="C56" s="10"/>
      <c r="D56" s="11"/>
      <c r="E56" s="8"/>
      <c r="F56" s="42"/>
      <c r="G56" s="21"/>
      <c r="H56" s="10"/>
      <c r="N56" s="104"/>
    </row>
    <row r="57" spans="1:14" s="2" customFormat="1" ht="31.35" customHeight="1">
      <c r="A57" s="8"/>
      <c r="B57" s="10"/>
      <c r="C57" s="10"/>
      <c r="D57" s="11"/>
      <c r="E57" s="8"/>
      <c r="F57" s="42"/>
      <c r="G57" s="21"/>
      <c r="H57" s="10"/>
    </row>
    <row r="58" spans="1:14" customFormat="1" ht="31.15" customHeight="1">
      <c r="A58" s="8"/>
      <c r="B58" s="10"/>
      <c r="C58" s="10"/>
      <c r="D58" s="11"/>
      <c r="E58" s="8"/>
      <c r="F58" s="42"/>
      <c r="G58" s="21"/>
      <c r="H58" s="10"/>
    </row>
    <row r="59" spans="1:14" customFormat="1" ht="31.15" customHeight="1">
      <c r="A59" s="8"/>
      <c r="B59" s="10"/>
      <c r="C59" s="10"/>
      <c r="D59" s="11"/>
      <c r="E59" s="8"/>
      <c r="F59" s="42"/>
      <c r="G59" s="21"/>
      <c r="H59" s="10"/>
    </row>
    <row r="60" spans="1:14" customFormat="1" ht="31.15" customHeight="1">
      <c r="A60" s="8"/>
      <c r="B60" s="10"/>
      <c r="C60" s="10"/>
      <c r="D60" s="102"/>
      <c r="E60" s="8"/>
      <c r="F60" s="42"/>
      <c r="G60" s="21"/>
      <c r="H60" s="10"/>
    </row>
    <row r="61" spans="1:14" customFormat="1" ht="31.15" customHeight="1">
      <c r="A61" s="8"/>
      <c r="B61" s="10"/>
      <c r="C61" s="146"/>
      <c r="D61" s="102"/>
      <c r="E61" s="8"/>
      <c r="F61" s="42"/>
      <c r="G61" s="21"/>
      <c r="H61" s="10"/>
    </row>
    <row r="62" spans="1:14" customFormat="1" ht="31.15" customHeight="1">
      <c r="A62" s="8"/>
      <c r="B62" s="10"/>
      <c r="C62" s="10"/>
      <c r="D62" s="130"/>
      <c r="E62" s="8"/>
      <c r="F62" s="42"/>
      <c r="G62" s="21"/>
      <c r="H62" s="10"/>
    </row>
    <row r="63" spans="1:14" customFormat="1" ht="31.15" customHeight="1">
      <c r="A63" s="8"/>
      <c r="B63" s="10"/>
      <c r="C63" s="146"/>
      <c r="D63" s="102"/>
      <c r="E63" s="8"/>
      <c r="F63" s="42"/>
      <c r="G63" s="21"/>
      <c r="H63" s="10"/>
    </row>
    <row r="64" spans="1:14" customFormat="1" ht="31.15" customHeight="1">
      <c r="A64" s="8"/>
      <c r="B64" s="10"/>
      <c r="C64" s="265"/>
      <c r="D64" s="102"/>
      <c r="E64" s="8"/>
      <c r="F64" s="243"/>
      <c r="G64" s="21"/>
      <c r="H64" s="10"/>
    </row>
    <row r="65" spans="1:10" customFormat="1" ht="31.15" customHeight="1">
      <c r="A65" s="8"/>
      <c r="B65" s="10"/>
      <c r="C65" s="203"/>
      <c r="D65" s="102"/>
      <c r="E65" s="8"/>
      <c r="F65" s="243"/>
      <c r="G65" s="21"/>
      <c r="H65" s="10"/>
    </row>
    <row r="66" spans="1:10" customFormat="1" ht="31.15" customHeight="1">
      <c r="A66" s="8"/>
      <c r="B66" s="10"/>
      <c r="C66" s="10"/>
      <c r="D66" s="11"/>
      <c r="E66" s="8"/>
      <c r="F66" s="16"/>
      <c r="G66" s="21"/>
      <c r="H66" s="10"/>
    </row>
    <row r="67" spans="1:10" customFormat="1" ht="31.15" customHeight="1">
      <c r="A67" s="8"/>
      <c r="B67" s="10"/>
      <c r="C67" s="10"/>
      <c r="D67" s="11"/>
      <c r="E67" s="8"/>
      <c r="F67" s="162"/>
      <c r="G67" s="21"/>
      <c r="H67" s="10"/>
    </row>
    <row r="68" spans="1:10" customFormat="1" ht="31.15" customHeight="1">
      <c r="A68" s="8"/>
      <c r="B68" s="10"/>
      <c r="C68" s="10"/>
      <c r="D68" s="102"/>
      <c r="E68" s="8"/>
      <c r="F68" s="16"/>
      <c r="G68" s="21"/>
      <c r="H68" s="10"/>
    </row>
    <row r="69" spans="1:10" customFormat="1" ht="31.15" customHeight="1">
      <c r="A69" s="8"/>
      <c r="B69" s="10"/>
      <c r="C69" s="10"/>
      <c r="D69" s="102"/>
      <c r="E69" s="8"/>
      <c r="F69" s="16"/>
      <c r="G69" s="21"/>
      <c r="H69" s="10"/>
    </row>
    <row r="70" spans="1:10" customFormat="1" ht="31.15" customHeight="1">
      <c r="A70" s="8"/>
      <c r="B70" s="10"/>
      <c r="C70" s="10"/>
      <c r="D70" s="102"/>
      <c r="E70" s="8"/>
      <c r="F70" s="16"/>
      <c r="G70" s="21"/>
      <c r="H70" s="10"/>
    </row>
    <row r="71" spans="1:10" customFormat="1" ht="31.15" customHeight="1">
      <c r="A71" s="8"/>
      <c r="B71" s="10"/>
      <c r="C71" s="10"/>
      <c r="D71" s="11"/>
      <c r="E71" s="8"/>
      <c r="F71" s="16"/>
      <c r="G71" s="21"/>
      <c r="H71" s="10"/>
    </row>
    <row r="72" spans="1:10" customFormat="1" ht="31.15" customHeight="1">
      <c r="A72" s="8"/>
      <c r="B72" s="10"/>
      <c r="C72" s="10"/>
      <c r="D72" s="11"/>
      <c r="E72" s="8"/>
      <c r="F72" s="16"/>
      <c r="G72" s="21"/>
      <c r="H72" s="10"/>
    </row>
    <row r="73" spans="1:10" customFormat="1" ht="31.15" customHeight="1">
      <c r="A73" s="8"/>
      <c r="B73" s="159"/>
      <c r="C73" s="10"/>
      <c r="D73" s="11"/>
      <c r="E73" s="8"/>
      <c r="F73" s="16"/>
      <c r="G73" s="16"/>
      <c r="H73" s="10"/>
      <c r="J73" s="121"/>
    </row>
    <row r="74" spans="1:10" customFormat="1" ht="31.15" customHeight="1">
      <c r="A74" s="7"/>
      <c r="B74" s="8"/>
      <c r="C74" s="8"/>
      <c r="D74" s="7"/>
      <c r="E74" s="7"/>
      <c r="F74" s="14"/>
      <c r="G74" s="14"/>
      <c r="H74" s="7"/>
      <c r="J74" s="121"/>
    </row>
    <row r="75" spans="1:10" customFormat="1" ht="31.15" customHeight="1">
      <c r="A75" s="8"/>
      <c r="B75" s="10"/>
      <c r="C75" s="10"/>
      <c r="D75" s="11"/>
      <c r="E75" s="8"/>
      <c r="F75" s="16"/>
      <c r="G75" s="21"/>
      <c r="H75" s="10"/>
      <c r="J75" s="121"/>
    </row>
    <row r="76" spans="1:10" customFormat="1" ht="31.15" customHeight="1">
      <c r="A76" s="8"/>
      <c r="B76" s="10"/>
      <c r="C76" s="10"/>
      <c r="D76" s="11"/>
      <c r="E76" s="8"/>
      <c r="F76" s="16"/>
      <c r="G76" s="21"/>
      <c r="H76" s="10"/>
      <c r="J76" s="121"/>
    </row>
    <row r="77" spans="1:10" customFormat="1" ht="31.15" customHeight="1">
      <c r="A77" s="8"/>
      <c r="B77" s="10"/>
      <c r="C77" s="10"/>
      <c r="D77" s="11"/>
      <c r="E77" s="8"/>
      <c r="F77" s="16"/>
      <c r="G77" s="21"/>
      <c r="H77" s="10"/>
      <c r="J77" s="121"/>
    </row>
    <row r="78" spans="1:10" customFormat="1" ht="31.15" customHeight="1">
      <c r="A78" s="8"/>
      <c r="B78" s="159"/>
      <c r="C78" s="10"/>
      <c r="D78" s="11"/>
      <c r="E78" s="8"/>
      <c r="F78" s="16"/>
      <c r="G78" s="16"/>
      <c r="H78" s="10"/>
      <c r="J78" s="121"/>
    </row>
    <row r="79" spans="1:10" customFormat="1" ht="31.15" customHeight="1">
      <c r="A79" s="8"/>
      <c r="B79" s="159"/>
      <c r="C79" s="10"/>
      <c r="D79" s="11"/>
      <c r="E79" s="8"/>
      <c r="F79" s="16"/>
      <c r="G79" s="16"/>
      <c r="H79" s="10"/>
      <c r="J79" s="121"/>
    </row>
    <row r="80" spans="1:10" customFormat="1" ht="31.15" customHeight="1">
      <c r="A80" s="8"/>
      <c r="B80" s="159"/>
      <c r="C80" s="10"/>
      <c r="D80" s="11"/>
      <c r="E80" s="8"/>
      <c r="F80" s="16"/>
      <c r="G80" s="16"/>
      <c r="H80" s="10"/>
      <c r="J80" s="121"/>
    </row>
    <row r="81" spans="1:10" customFormat="1" ht="31.15" customHeight="1">
      <c r="A81" s="8"/>
      <c r="B81" s="159"/>
      <c r="C81" s="10"/>
      <c r="D81" s="11"/>
      <c r="E81" s="8"/>
      <c r="F81" s="16"/>
      <c r="G81" s="16"/>
      <c r="H81" s="10"/>
      <c r="J81" s="121"/>
    </row>
    <row r="82" spans="1:10" customFormat="1" ht="31.15" customHeight="1">
      <c r="A82" s="8"/>
      <c r="B82" s="159"/>
      <c r="C82" s="10"/>
      <c r="D82" s="11"/>
      <c r="E82" s="8"/>
      <c r="F82" s="16"/>
      <c r="G82" s="16"/>
      <c r="H82" s="10"/>
      <c r="J82" s="121"/>
    </row>
    <row r="83" spans="1:10" customFormat="1" ht="31.15" customHeight="1">
      <c r="A83" s="8"/>
      <c r="B83" s="159"/>
      <c r="C83" s="10"/>
      <c r="D83" s="11"/>
      <c r="E83" s="8"/>
      <c r="F83" s="16"/>
      <c r="G83" s="16"/>
      <c r="H83" s="10"/>
      <c r="J83" s="121"/>
    </row>
    <row r="84" spans="1:10" customFormat="1" ht="31.15" customHeight="1">
      <c r="A84" s="8"/>
      <c r="B84" s="159"/>
      <c r="C84" s="10"/>
      <c r="D84" s="11"/>
      <c r="E84" s="8"/>
      <c r="F84" s="16"/>
      <c r="G84" s="16"/>
      <c r="H84" s="10"/>
      <c r="J84" s="121"/>
    </row>
    <row r="85" spans="1:10" customFormat="1" ht="31.15" customHeight="1">
      <c r="A85" s="8"/>
      <c r="B85" s="159"/>
      <c r="C85" s="10"/>
      <c r="D85" s="11"/>
      <c r="E85" s="8"/>
      <c r="F85" s="16"/>
      <c r="G85" s="16"/>
      <c r="H85" s="10"/>
      <c r="J85" s="121"/>
    </row>
    <row r="86" spans="1:10" customFormat="1" ht="31.15" customHeight="1">
      <c r="A86" s="8"/>
      <c r="B86" s="159"/>
      <c r="C86" s="10"/>
      <c r="D86" s="11"/>
      <c r="E86" s="8"/>
      <c r="F86" s="16"/>
      <c r="G86" s="16"/>
      <c r="H86" s="10"/>
      <c r="J86" s="121"/>
    </row>
    <row r="87" spans="1:10" customFormat="1" ht="31.15" customHeight="1">
      <c r="A87" s="8"/>
      <c r="B87" s="159"/>
      <c r="C87" s="10"/>
      <c r="D87" s="11"/>
      <c r="E87" s="8"/>
      <c r="F87" s="16"/>
      <c r="G87" s="16"/>
      <c r="H87" s="10"/>
      <c r="J87" s="121"/>
    </row>
    <row r="88" spans="1:10" customFormat="1" ht="31.15" customHeight="1">
      <c r="A88" s="8"/>
      <c r="B88" s="159"/>
      <c r="C88" s="10"/>
      <c r="D88" s="11"/>
      <c r="E88" s="8"/>
      <c r="F88" s="16"/>
      <c r="G88" s="16"/>
      <c r="H88" s="10"/>
      <c r="J88" s="121"/>
    </row>
    <row r="89" spans="1:10" customFormat="1" ht="31.15" customHeight="1">
      <c r="A89" s="8"/>
      <c r="B89" s="159"/>
      <c r="C89" s="10"/>
      <c r="D89" s="11"/>
      <c r="E89" s="8"/>
      <c r="F89" s="16"/>
      <c r="G89" s="16"/>
      <c r="H89" s="10"/>
      <c r="J89" s="121"/>
    </row>
    <row r="90" spans="1:10" customFormat="1" ht="31.15" customHeight="1">
      <c r="A90" s="8"/>
      <c r="B90" s="159"/>
      <c r="C90" s="10"/>
      <c r="D90" s="11"/>
      <c r="E90" s="8"/>
      <c r="F90" s="16"/>
      <c r="G90" s="16"/>
      <c r="H90" s="10"/>
      <c r="J90" s="121"/>
    </row>
    <row r="91" spans="1:10" customFormat="1" ht="31.15" customHeight="1">
      <c r="A91" s="8"/>
      <c r="B91" s="159"/>
      <c r="C91" s="10"/>
      <c r="D91" s="11"/>
      <c r="E91" s="8"/>
      <c r="F91" s="16"/>
      <c r="G91" s="16"/>
      <c r="H91" s="10"/>
      <c r="J91" s="121"/>
    </row>
    <row r="92" spans="1:10" customFormat="1" ht="31.15" customHeight="1">
      <c r="A92" s="7"/>
      <c r="B92" s="8"/>
      <c r="C92" s="8"/>
      <c r="D92" s="7"/>
      <c r="E92" s="7"/>
      <c r="F92" s="14"/>
      <c r="G92" s="14"/>
      <c r="H92" s="7"/>
    </row>
    <row r="93" spans="1:10" customFormat="1" ht="31.15" customHeight="1">
      <c r="A93" s="8"/>
      <c r="B93" s="10"/>
      <c r="C93" s="10"/>
      <c r="D93" s="11"/>
      <c r="E93" s="8"/>
      <c r="F93" s="16"/>
      <c r="G93" s="16"/>
      <c r="H93" s="10"/>
    </row>
    <row r="94" spans="1:10" customFormat="1" ht="31.35" customHeight="1">
      <c r="A94" s="8"/>
      <c r="B94" s="10"/>
      <c r="C94" s="10"/>
      <c r="D94" s="130"/>
      <c r="E94" s="8"/>
      <c r="F94" s="115"/>
      <c r="G94" s="239"/>
      <c r="H94" s="10"/>
    </row>
    <row r="95" spans="1:10" customFormat="1" ht="31.15" customHeight="1">
      <c r="A95" s="8"/>
      <c r="B95" s="10"/>
      <c r="C95" s="10"/>
      <c r="D95" s="102"/>
      <c r="E95" s="8"/>
      <c r="F95" s="16"/>
      <c r="G95" s="21"/>
      <c r="H95" s="10"/>
    </row>
    <row r="96" spans="1:10" customFormat="1" ht="31.15" customHeight="1">
      <c r="A96" s="8"/>
      <c r="B96" s="10"/>
      <c r="C96" s="10"/>
      <c r="D96" s="102"/>
      <c r="E96" s="8"/>
      <c r="F96" s="138"/>
      <c r="G96" s="21"/>
      <c r="H96" s="10"/>
      <c r="J96" s="121"/>
    </row>
    <row r="97" spans="1:10" customFormat="1" ht="31.15" customHeight="1">
      <c r="A97" s="8"/>
      <c r="B97" s="10"/>
      <c r="C97" s="10"/>
      <c r="D97" s="102"/>
      <c r="E97" s="8"/>
      <c r="F97" s="138"/>
      <c r="G97" s="21"/>
      <c r="H97" s="10"/>
    </row>
    <row r="98" spans="1:10" customFormat="1" ht="31.15" customHeight="1">
      <c r="A98" s="8"/>
      <c r="B98" s="8"/>
      <c r="C98" s="10"/>
      <c r="D98" s="102"/>
      <c r="E98" s="8"/>
      <c r="F98" s="16"/>
      <c r="G98" s="21"/>
      <c r="H98" s="10"/>
    </row>
    <row r="99" spans="1:10" customFormat="1" ht="31.15" customHeight="1">
      <c r="A99" s="8"/>
      <c r="B99" s="10"/>
      <c r="C99" s="10"/>
      <c r="D99" s="130"/>
      <c r="E99" s="8"/>
      <c r="F99" s="16"/>
      <c r="G99" s="21"/>
      <c r="H99" s="10"/>
      <c r="J99" t="s">
        <v>79</v>
      </c>
    </row>
    <row r="100" spans="1:10" customFormat="1" ht="31.15" customHeight="1">
      <c r="A100" s="8"/>
      <c r="B100" s="10"/>
      <c r="C100" s="10"/>
      <c r="D100" s="130"/>
      <c r="E100" s="8"/>
      <c r="F100" s="16"/>
      <c r="G100" s="21"/>
      <c r="H100" s="10"/>
    </row>
    <row r="101" spans="1:10" customFormat="1" ht="31.15" customHeight="1">
      <c r="A101" s="8"/>
      <c r="B101" s="10"/>
      <c r="C101" s="10"/>
      <c r="D101" s="11"/>
      <c r="E101" s="8"/>
      <c r="F101" s="16"/>
      <c r="G101" s="21"/>
      <c r="H101" s="10"/>
    </row>
    <row r="102" spans="1:10" customFormat="1" ht="31.15" customHeight="1">
      <c r="A102" s="8"/>
      <c r="B102" s="10"/>
      <c r="C102" s="10"/>
      <c r="D102" s="11"/>
      <c r="E102" s="8"/>
      <c r="F102" s="16"/>
      <c r="G102" s="21"/>
      <c r="H102" s="10"/>
    </row>
    <row r="103" spans="1:10" customFormat="1" ht="31.15" customHeight="1">
      <c r="A103" s="8"/>
      <c r="B103" s="10"/>
      <c r="C103" s="10"/>
      <c r="D103" s="102"/>
      <c r="E103" s="8"/>
      <c r="F103" s="138"/>
      <c r="G103" s="21"/>
      <c r="H103" s="10"/>
      <c r="J103" t="s">
        <v>78</v>
      </c>
    </row>
    <row r="104" spans="1:10" customFormat="1" ht="31.15" customHeight="1">
      <c r="A104" s="8"/>
      <c r="B104" s="10"/>
      <c r="C104" s="10"/>
      <c r="D104" s="102"/>
      <c r="E104" s="8"/>
      <c r="F104" s="138"/>
      <c r="G104" s="21"/>
      <c r="H104" s="10"/>
    </row>
    <row r="105" spans="1:10" customFormat="1" ht="31.15" customHeight="1">
      <c r="A105" s="8"/>
      <c r="B105" s="10"/>
      <c r="C105" s="10"/>
      <c r="D105" s="102"/>
      <c r="E105" s="8"/>
      <c r="F105" s="138"/>
      <c r="G105" s="21"/>
      <c r="H105" s="10"/>
    </row>
    <row r="106" spans="1:10" customFormat="1" ht="30.75" customHeight="1">
      <c r="A106" s="8"/>
      <c r="B106" s="10"/>
      <c r="C106" s="10"/>
      <c r="D106" s="11"/>
      <c r="E106" s="8"/>
      <c r="F106" s="16"/>
      <c r="G106" s="21"/>
      <c r="H106" s="10"/>
    </row>
    <row r="107" spans="1:10" customFormat="1" ht="31.15" customHeight="1">
      <c r="A107" s="8"/>
      <c r="B107" s="10"/>
      <c r="C107" s="10"/>
      <c r="D107" s="11"/>
      <c r="E107" s="8"/>
      <c r="F107" s="16"/>
      <c r="G107" s="16"/>
      <c r="H107" s="10"/>
    </row>
    <row r="108" spans="1:10" customFormat="1" ht="31.15" customHeight="1">
      <c r="A108" s="8"/>
      <c r="B108" s="10"/>
      <c r="C108" s="10"/>
      <c r="D108" s="11"/>
      <c r="E108" s="8"/>
      <c r="F108" s="16"/>
      <c r="G108" s="16"/>
      <c r="H108" s="10"/>
    </row>
    <row r="109" spans="1:10" customFormat="1" ht="31.15" customHeight="1">
      <c r="A109" s="8"/>
      <c r="B109" s="10"/>
      <c r="C109" s="10"/>
      <c r="D109" s="11"/>
      <c r="E109" s="8"/>
      <c r="F109" s="16"/>
      <c r="G109" s="115"/>
      <c r="H109" s="10"/>
      <c r="I109" s="93"/>
      <c r="J109" s="103"/>
    </row>
    <row r="110" spans="1:10" customFormat="1" ht="31.15" customHeight="1">
      <c r="A110" s="7"/>
      <c r="B110" s="8"/>
      <c r="C110" s="8"/>
      <c r="D110" s="7"/>
      <c r="E110" s="7"/>
      <c r="F110" s="14"/>
      <c r="G110" s="14"/>
      <c r="H110" s="7"/>
      <c r="I110" s="93"/>
    </row>
    <row r="111" spans="1:10" customFormat="1" ht="31.15" customHeight="1">
      <c r="A111" s="8"/>
      <c r="B111" s="10"/>
      <c r="C111" s="10"/>
      <c r="D111" s="11"/>
      <c r="E111" s="8"/>
      <c r="F111" s="16"/>
      <c r="G111" s="16"/>
      <c r="H111" s="10"/>
      <c r="I111" s="93"/>
    </row>
    <row r="112" spans="1:10" customFormat="1" ht="31.15" customHeight="1">
      <c r="A112" s="8"/>
      <c r="B112" s="10"/>
      <c r="C112" s="10"/>
      <c r="D112" s="130"/>
      <c r="E112" s="8"/>
      <c r="F112" s="115"/>
      <c r="G112" s="115"/>
      <c r="H112" s="259"/>
      <c r="I112" s="93"/>
    </row>
    <row r="113" spans="1:10" customFormat="1" ht="31.15" customHeight="1">
      <c r="A113" s="8"/>
      <c r="B113" s="10"/>
      <c r="C113" s="10"/>
      <c r="D113" s="11"/>
      <c r="E113" s="8"/>
      <c r="F113" s="115"/>
      <c r="G113" s="115"/>
      <c r="H113" s="259"/>
      <c r="I113" s="93"/>
    </row>
    <row r="114" spans="1:10" customFormat="1" ht="31.15" customHeight="1">
      <c r="A114" s="8"/>
      <c r="B114" s="10"/>
      <c r="C114" s="10"/>
      <c r="D114" s="11"/>
      <c r="E114" s="8"/>
      <c r="F114" s="115"/>
      <c r="G114" s="115"/>
      <c r="H114" s="259"/>
      <c r="I114" s="93"/>
    </row>
    <row r="115" spans="1:10" customFormat="1" ht="31.15" customHeight="1">
      <c r="A115" s="8"/>
      <c r="B115" s="10"/>
      <c r="C115" s="10"/>
      <c r="D115" s="11"/>
      <c r="E115" s="8"/>
      <c r="F115" s="16"/>
      <c r="G115" s="16"/>
      <c r="H115" s="10"/>
      <c r="I115" s="93"/>
    </row>
    <row r="116" spans="1:10" customFormat="1" ht="31.15" customHeight="1">
      <c r="A116" s="8"/>
      <c r="B116" s="10"/>
      <c r="C116" s="10"/>
      <c r="D116" s="102"/>
      <c r="E116" s="8"/>
      <c r="F116" s="16"/>
      <c r="G116" s="16"/>
      <c r="H116" s="10"/>
      <c r="I116" s="93"/>
    </row>
    <row r="117" spans="1:10" customFormat="1" ht="31.15" customHeight="1">
      <c r="A117" s="8"/>
      <c r="B117" s="10"/>
      <c r="C117" s="10"/>
      <c r="D117" s="11"/>
      <c r="E117" s="8"/>
      <c r="F117" s="16"/>
      <c r="G117" s="16"/>
      <c r="H117" s="10"/>
      <c r="I117" s="93"/>
    </row>
    <row r="118" spans="1:10" customFormat="1" ht="31.15" customHeight="1">
      <c r="A118" s="8"/>
      <c r="B118" s="10"/>
      <c r="C118" s="10"/>
      <c r="D118" s="11"/>
      <c r="E118" s="8"/>
      <c r="F118" s="16"/>
      <c r="G118" s="16"/>
      <c r="H118" s="10"/>
      <c r="I118" s="93"/>
    </row>
    <row r="119" spans="1:10" customFormat="1" ht="31.15" customHeight="1">
      <c r="A119" s="8"/>
      <c r="B119" s="10"/>
      <c r="C119" s="10"/>
      <c r="D119" s="11"/>
      <c r="E119" s="8"/>
      <c r="F119" s="16"/>
      <c r="G119" s="21"/>
      <c r="H119" s="10"/>
      <c r="I119" s="93"/>
    </row>
    <row r="120" spans="1:10" customFormat="1" ht="31.15" customHeight="1">
      <c r="A120" s="8"/>
      <c r="B120" s="10"/>
      <c r="C120" s="10"/>
      <c r="D120" s="11"/>
      <c r="E120" s="8"/>
      <c r="F120" s="16"/>
      <c r="G120" s="21"/>
      <c r="H120" s="10"/>
      <c r="I120" s="93"/>
    </row>
    <row r="121" spans="1:10" customFormat="1" ht="31.15" customHeight="1">
      <c r="A121" s="8"/>
      <c r="B121" s="10"/>
      <c r="C121" s="10"/>
      <c r="D121" s="11"/>
      <c r="E121" s="8"/>
      <c r="F121" s="16"/>
      <c r="G121" s="16"/>
      <c r="H121" s="10"/>
      <c r="I121" s="93"/>
    </row>
    <row r="122" spans="1:10" customFormat="1" ht="31.15" customHeight="1">
      <c r="A122" s="8"/>
      <c r="B122" s="10"/>
      <c r="C122" s="10"/>
      <c r="D122" s="11"/>
      <c r="E122" s="8"/>
      <c r="F122" s="16"/>
      <c r="G122" s="16"/>
      <c r="H122" s="10"/>
      <c r="I122" s="93"/>
    </row>
    <row r="123" spans="1:10" customFormat="1" ht="31.15" customHeight="1">
      <c r="A123" s="8"/>
      <c r="B123" s="10"/>
      <c r="C123" s="10"/>
      <c r="D123" s="11"/>
      <c r="E123" s="8"/>
      <c r="F123" s="16"/>
      <c r="G123" s="16"/>
      <c r="H123" s="10"/>
      <c r="I123" s="93"/>
    </row>
    <row r="124" spans="1:10" customFormat="1" ht="31.15" customHeight="1">
      <c r="A124" s="8"/>
      <c r="B124" s="10"/>
      <c r="C124" s="10"/>
      <c r="D124" s="11"/>
      <c r="E124" s="8"/>
      <c r="F124" s="16"/>
      <c r="G124" s="16"/>
      <c r="H124" s="10"/>
      <c r="I124" s="93"/>
    </row>
    <row r="125" spans="1:10" customFormat="1" ht="31.15" customHeight="1">
      <c r="A125" s="8"/>
      <c r="B125" s="8"/>
      <c r="C125" s="10"/>
      <c r="D125" s="11"/>
      <c r="E125" s="8"/>
      <c r="F125" s="16"/>
      <c r="G125" s="16"/>
      <c r="H125" s="10"/>
      <c r="I125" s="93"/>
      <c r="J125" s="121"/>
    </row>
    <row r="126" spans="1:10" customFormat="1" ht="31.15" customHeight="1">
      <c r="A126" s="8"/>
      <c r="B126" s="10"/>
      <c r="C126" s="10"/>
      <c r="D126" s="11"/>
      <c r="E126" s="8"/>
      <c r="F126" s="22"/>
      <c r="G126" s="22"/>
      <c r="H126" s="10"/>
      <c r="I126" s="93"/>
      <c r="J126" s="121"/>
    </row>
    <row r="127" spans="1:10" customFormat="1" ht="31.15" customHeight="1">
      <c r="A127" s="8"/>
      <c r="B127" s="10"/>
      <c r="C127" s="10"/>
      <c r="D127" s="11"/>
      <c r="E127" s="8"/>
      <c r="F127" s="16"/>
      <c r="G127" s="16"/>
      <c r="H127" s="10"/>
      <c r="I127" s="93"/>
      <c r="J127" s="121"/>
    </row>
    <row r="128" spans="1:10" customFormat="1" ht="31.15" customHeight="1">
      <c r="A128" s="8"/>
      <c r="B128" s="10"/>
      <c r="C128" s="10"/>
      <c r="D128" s="11"/>
      <c r="E128" s="8"/>
      <c r="F128" s="16"/>
      <c r="G128" s="16"/>
      <c r="H128" s="10"/>
      <c r="I128" s="93"/>
      <c r="J128" s="121"/>
    </row>
    <row r="129" spans="1:10" customFormat="1" ht="31.15" customHeight="1">
      <c r="A129" s="8"/>
      <c r="B129" s="10"/>
      <c r="C129" s="10"/>
      <c r="D129" s="11"/>
      <c r="E129" s="8"/>
      <c r="F129" s="16"/>
      <c r="G129" s="16"/>
      <c r="H129" s="10"/>
      <c r="I129" s="93"/>
      <c r="J129" s="121"/>
    </row>
    <row r="130" spans="1:10" customFormat="1" ht="31.15" customHeight="1">
      <c r="A130" s="8"/>
      <c r="B130" s="10"/>
      <c r="C130" s="10"/>
      <c r="D130" s="11"/>
      <c r="E130" s="8"/>
      <c r="F130" s="16"/>
      <c r="G130" s="16"/>
      <c r="H130" s="10"/>
      <c r="I130" s="93"/>
      <c r="J130" s="121"/>
    </row>
    <row r="131" spans="1:10" customFormat="1" ht="31.15" customHeight="1">
      <c r="A131" s="8"/>
      <c r="B131" s="10"/>
      <c r="C131" s="10"/>
      <c r="D131" s="11"/>
      <c r="E131" s="8"/>
      <c r="F131" s="16"/>
      <c r="G131" s="16"/>
      <c r="H131" s="10"/>
      <c r="I131" s="93"/>
      <c r="J131" s="121"/>
    </row>
    <row r="132" spans="1:10" customFormat="1" ht="31.15" customHeight="1">
      <c r="A132" s="8"/>
      <c r="B132" s="10"/>
      <c r="C132" s="10"/>
      <c r="D132" s="11"/>
      <c r="E132" s="8"/>
      <c r="F132" s="16"/>
      <c r="G132" s="16"/>
      <c r="H132" s="10"/>
      <c r="I132" s="93"/>
      <c r="J132" s="121"/>
    </row>
    <row r="133" spans="1:10" customFormat="1" ht="31.15" customHeight="1">
      <c r="A133" s="8"/>
      <c r="B133" s="10"/>
      <c r="C133" s="10"/>
      <c r="D133" s="11"/>
      <c r="E133" s="8"/>
      <c r="F133" s="16"/>
      <c r="G133" s="16"/>
      <c r="H133" s="10"/>
      <c r="I133" s="93"/>
      <c r="J133" s="121"/>
    </row>
    <row r="134" spans="1:10" customFormat="1" ht="31.15" customHeight="1">
      <c r="A134" s="8"/>
      <c r="B134" s="10"/>
      <c r="C134" s="10"/>
      <c r="D134" s="11"/>
      <c r="E134" s="8"/>
      <c r="F134" s="16"/>
      <c r="G134" s="16"/>
      <c r="H134" s="10"/>
      <c r="I134" s="93"/>
      <c r="J134" s="121"/>
    </row>
    <row r="135" spans="1:10" customFormat="1" ht="31.15" customHeight="1">
      <c r="A135" s="8"/>
      <c r="B135" s="10"/>
      <c r="C135" s="10"/>
      <c r="D135" s="11"/>
      <c r="E135" s="8"/>
      <c r="F135" s="16"/>
      <c r="G135" s="16"/>
      <c r="H135" s="10"/>
      <c r="I135" s="93"/>
      <c r="J135" s="121"/>
    </row>
    <row r="136" spans="1:10" customFormat="1" ht="31.15" customHeight="1">
      <c r="A136" s="8"/>
      <c r="B136" s="10"/>
      <c r="C136" s="10"/>
      <c r="D136" s="11"/>
      <c r="E136" s="8"/>
      <c r="F136" s="16"/>
      <c r="G136" s="16"/>
      <c r="H136" s="10"/>
      <c r="I136" s="93"/>
      <c r="J136" s="121"/>
    </row>
    <row r="137" spans="1:10" customFormat="1" ht="31.15" customHeight="1">
      <c r="A137" s="8"/>
      <c r="B137" s="10"/>
      <c r="C137" s="10"/>
      <c r="D137" s="11"/>
      <c r="E137" s="8"/>
      <c r="F137" s="16"/>
      <c r="G137" s="16"/>
      <c r="H137" s="10"/>
      <c r="I137" s="93"/>
      <c r="J137" s="121"/>
    </row>
    <row r="138" spans="1:10" customFormat="1" ht="31.15" customHeight="1">
      <c r="A138" s="8"/>
      <c r="B138" s="10"/>
      <c r="C138" s="10"/>
      <c r="D138" s="11"/>
      <c r="E138" s="8"/>
      <c r="F138" s="16"/>
      <c r="G138" s="16"/>
      <c r="H138" s="10"/>
      <c r="I138" s="93"/>
      <c r="J138" s="121"/>
    </row>
    <row r="139" spans="1:10" customFormat="1" ht="31.15" customHeight="1">
      <c r="A139" s="8"/>
      <c r="B139" s="10"/>
      <c r="C139" s="10"/>
      <c r="D139" s="11"/>
      <c r="E139" s="8"/>
      <c r="F139" s="16"/>
      <c r="G139" s="16"/>
      <c r="H139" s="10"/>
      <c r="I139" s="93"/>
      <c r="J139" s="121"/>
    </row>
    <row r="140" spans="1:10" customFormat="1" ht="31.15" customHeight="1">
      <c r="A140" s="8"/>
      <c r="B140" s="8"/>
      <c r="C140" s="10"/>
      <c r="D140" s="11"/>
      <c r="E140" s="8"/>
      <c r="F140" s="16"/>
      <c r="G140" s="16"/>
      <c r="H140" s="10"/>
      <c r="I140" s="93"/>
      <c r="J140" s="121"/>
    </row>
    <row r="141" spans="1:10" customFormat="1" ht="31.15" customHeight="1">
      <c r="A141" s="7"/>
      <c r="B141" s="8"/>
      <c r="C141" s="8"/>
      <c r="D141" s="7"/>
      <c r="E141" s="7"/>
      <c r="F141" s="14"/>
      <c r="G141" s="14"/>
      <c r="H141" s="7"/>
    </row>
    <row r="142" spans="1:10" customFormat="1" ht="31.15" customHeight="1">
      <c r="A142" s="8"/>
      <c r="B142" s="10"/>
      <c r="C142" s="10"/>
      <c r="D142" s="7"/>
      <c r="E142" s="7"/>
      <c r="F142" s="14"/>
      <c r="G142" s="14"/>
      <c r="H142" s="7"/>
    </row>
    <row r="143" spans="1:10" customFormat="1" ht="31.15" customHeight="1">
      <c r="A143" s="8"/>
      <c r="B143" s="10"/>
      <c r="C143" s="10"/>
      <c r="D143" s="11"/>
      <c r="E143" s="8"/>
      <c r="F143" s="16"/>
      <c r="G143" s="21"/>
      <c r="H143" s="10"/>
    </row>
    <row r="144" spans="1:10" customFormat="1" ht="31.15" customHeight="1">
      <c r="A144" s="8"/>
      <c r="B144" s="10"/>
      <c r="C144" s="10"/>
      <c r="D144" s="11"/>
      <c r="E144" s="8"/>
      <c r="F144" s="16"/>
      <c r="G144" s="21"/>
      <c r="H144" s="10"/>
    </row>
    <row r="145" spans="1:10" customFormat="1" ht="31.15" customHeight="1">
      <c r="A145" s="8"/>
      <c r="B145" s="10"/>
      <c r="C145" s="10"/>
      <c r="D145" s="11"/>
      <c r="E145" s="8"/>
      <c r="F145" s="16"/>
      <c r="G145" s="21"/>
      <c r="H145" s="13"/>
    </row>
    <row r="146" spans="1:10" customFormat="1" ht="31.15" customHeight="1">
      <c r="A146" s="8"/>
      <c r="B146" s="10"/>
      <c r="C146" s="10"/>
      <c r="D146" s="11"/>
      <c r="E146" s="8"/>
      <c r="F146" s="16"/>
      <c r="G146" s="21"/>
      <c r="H146" s="13"/>
    </row>
    <row r="147" spans="1:10" customFormat="1" ht="31.15" customHeight="1">
      <c r="A147" s="8"/>
      <c r="B147" s="10"/>
      <c r="C147" s="10"/>
      <c r="D147" s="11"/>
      <c r="E147" s="8"/>
      <c r="F147" s="237"/>
      <c r="G147" s="21"/>
      <c r="H147" s="10"/>
    </row>
    <row r="148" spans="1:10" customFormat="1" ht="31.15" customHeight="1">
      <c r="A148" s="8"/>
      <c r="B148" s="10"/>
      <c r="C148" s="10"/>
      <c r="D148" s="11"/>
      <c r="E148" s="8"/>
      <c r="F148" s="16"/>
      <c r="G148" s="21"/>
      <c r="H148" s="10"/>
    </row>
    <row r="149" spans="1:10" customFormat="1" ht="31.15" customHeight="1">
      <c r="A149" s="8"/>
      <c r="B149" s="10"/>
      <c r="C149" s="10"/>
      <c r="D149" s="11"/>
      <c r="E149" s="8"/>
      <c r="F149" s="16"/>
      <c r="G149" s="21"/>
      <c r="H149" s="10"/>
      <c r="J149" s="121"/>
    </row>
    <row r="150" spans="1:10" customFormat="1" ht="31.15" customHeight="1">
      <c r="A150" s="8"/>
      <c r="B150" s="10"/>
      <c r="C150" s="10"/>
      <c r="D150" s="11"/>
      <c r="E150" s="8"/>
      <c r="F150" s="16"/>
      <c r="G150" s="21"/>
      <c r="H150" s="146"/>
      <c r="J150" s="121"/>
    </row>
    <row r="151" spans="1:10" customFormat="1" ht="31.15" customHeight="1">
      <c r="A151" s="8"/>
      <c r="B151" s="10"/>
      <c r="C151" s="10"/>
      <c r="D151" s="11"/>
      <c r="E151" s="8"/>
      <c r="F151" s="16"/>
      <c r="G151" s="21"/>
      <c r="H151" s="10"/>
    </row>
    <row r="152" spans="1:10" customFormat="1" ht="31.15" customHeight="1">
      <c r="A152" s="8"/>
      <c r="B152" s="10"/>
      <c r="C152" s="10"/>
      <c r="D152" s="11"/>
      <c r="E152" s="8"/>
      <c r="F152" s="16"/>
      <c r="G152" s="21"/>
      <c r="H152" s="13"/>
    </row>
    <row r="153" spans="1:10" customFormat="1" ht="31.15" customHeight="1">
      <c r="A153" s="8"/>
      <c r="B153" s="10"/>
      <c r="C153" s="10"/>
      <c r="D153" s="11"/>
      <c r="E153" s="8"/>
      <c r="F153" s="237"/>
      <c r="G153" s="21"/>
      <c r="H153" s="13"/>
    </row>
    <row r="154" spans="1:10" customFormat="1" ht="31.15" customHeight="1">
      <c r="A154" s="8"/>
      <c r="B154" s="10"/>
      <c r="C154" s="10"/>
      <c r="D154" s="11"/>
      <c r="E154" s="8"/>
      <c r="F154" s="16"/>
      <c r="G154" s="21"/>
      <c r="H154" s="10"/>
    </row>
    <row r="155" spans="1:10" customFormat="1" ht="31.15" customHeight="1">
      <c r="A155" s="8"/>
      <c r="B155" s="10"/>
      <c r="C155" s="10"/>
      <c r="D155" s="11"/>
      <c r="E155" s="8"/>
      <c r="F155" s="16"/>
      <c r="G155" s="21"/>
      <c r="H155" s="10"/>
    </row>
    <row r="156" spans="1:10" customFormat="1" ht="31.15" customHeight="1">
      <c r="A156" s="8"/>
      <c r="B156" s="10"/>
      <c r="C156" s="10"/>
      <c r="D156" s="11"/>
      <c r="E156" s="8"/>
      <c r="F156" s="16"/>
      <c r="G156" s="21"/>
      <c r="H156" s="10"/>
    </row>
    <row r="157" spans="1:10" customFormat="1" ht="30.75" customHeight="1">
      <c r="A157" s="8"/>
      <c r="B157" s="10"/>
      <c r="C157" s="10"/>
      <c r="D157" s="11"/>
      <c r="E157" s="8"/>
      <c r="F157" s="16"/>
      <c r="G157" s="21"/>
      <c r="H157" s="10"/>
    </row>
    <row r="158" spans="1:10" customFormat="1" ht="30.75" customHeight="1">
      <c r="A158" s="8"/>
      <c r="B158" s="10"/>
      <c r="C158" s="10"/>
      <c r="D158" s="11"/>
      <c r="E158" s="8"/>
      <c r="F158" s="16"/>
      <c r="G158" s="238"/>
      <c r="H158" s="10"/>
    </row>
    <row r="159" spans="1:10" customFormat="1" ht="31.35" customHeight="1">
      <c r="A159" s="7"/>
      <c r="B159" s="8"/>
      <c r="C159" s="8"/>
      <c r="D159" s="7"/>
      <c r="E159" s="7"/>
      <c r="F159" s="14"/>
      <c r="G159" s="14"/>
      <c r="H159" s="7"/>
    </row>
    <row r="160" spans="1:10" customFormat="1" ht="31.15" customHeight="1">
      <c r="A160" s="8"/>
      <c r="B160" s="10"/>
      <c r="C160" s="8"/>
      <c r="D160" s="7"/>
      <c r="E160" s="7"/>
      <c r="F160" s="14"/>
      <c r="G160" s="14"/>
      <c r="H160" s="7"/>
    </row>
    <row r="161" spans="1:8" customFormat="1" ht="31.15" customHeight="1">
      <c r="A161" s="8"/>
      <c r="B161" s="10"/>
      <c r="C161" s="12"/>
      <c r="D161" s="260"/>
      <c r="E161" s="261"/>
      <c r="F161" s="115"/>
      <c r="G161" s="239"/>
      <c r="H161" s="10"/>
    </row>
    <row r="162" spans="1:8" customFormat="1" ht="31.15" customHeight="1">
      <c r="A162" s="8"/>
      <c r="B162" s="10"/>
      <c r="C162" s="12"/>
      <c r="D162" s="102"/>
      <c r="E162" s="8"/>
      <c r="F162" s="138"/>
      <c r="G162" s="21"/>
      <c r="H162" s="10"/>
    </row>
    <row r="163" spans="1:8" customFormat="1" ht="31.15" customHeight="1">
      <c r="A163" s="8"/>
      <c r="B163" s="10"/>
      <c r="C163" s="12"/>
      <c r="D163" s="11"/>
      <c r="E163" s="8"/>
      <c r="F163" s="16"/>
      <c r="G163" s="21"/>
      <c r="H163" s="10"/>
    </row>
    <row r="164" spans="1:8" customFormat="1" ht="31.15" customHeight="1">
      <c r="A164" s="8"/>
      <c r="B164" s="10"/>
      <c r="C164" s="10"/>
      <c r="D164" s="11"/>
      <c r="E164" s="8"/>
      <c r="F164" s="16"/>
      <c r="G164" s="21"/>
      <c r="H164" s="10"/>
    </row>
    <row r="165" spans="1:8" customFormat="1" ht="31.15" customHeight="1">
      <c r="A165" s="8"/>
      <c r="B165" s="10"/>
      <c r="C165" s="10"/>
      <c r="D165" s="11"/>
      <c r="E165" s="8"/>
      <c r="F165" s="16"/>
      <c r="G165" s="21"/>
      <c r="H165" s="10"/>
    </row>
    <row r="166" spans="1:8" customFormat="1" ht="31.15" customHeight="1">
      <c r="A166" s="8"/>
      <c r="B166" s="10"/>
      <c r="C166" s="10"/>
      <c r="D166" s="11"/>
      <c r="E166" s="8"/>
      <c r="F166" s="16"/>
      <c r="G166" s="16"/>
      <c r="H166" s="10"/>
    </row>
    <row r="167" spans="1:8" customFormat="1" ht="31.15" customHeight="1">
      <c r="A167" s="8"/>
      <c r="B167" s="10"/>
      <c r="C167" s="10"/>
      <c r="D167" s="11"/>
      <c r="E167" s="8"/>
      <c r="F167" s="16"/>
      <c r="G167" s="16"/>
      <c r="H167" s="10"/>
    </row>
    <row r="168" spans="1:8" customFormat="1" ht="31.15" customHeight="1">
      <c r="A168" s="8"/>
      <c r="B168" s="10"/>
      <c r="C168" s="10"/>
      <c r="D168" s="11"/>
      <c r="E168" s="8"/>
      <c r="F168" s="16"/>
      <c r="G168" s="16"/>
      <c r="H168" s="10"/>
    </row>
    <row r="169" spans="1:8" customFormat="1" ht="31.15" customHeight="1">
      <c r="A169" s="8"/>
      <c r="B169" s="10"/>
      <c r="C169" s="10"/>
      <c r="D169" s="11"/>
      <c r="E169" s="8"/>
      <c r="F169" s="16"/>
      <c r="G169" s="16"/>
      <c r="H169" s="10"/>
    </row>
    <row r="170" spans="1:8" customFormat="1" ht="31.15" customHeight="1">
      <c r="A170" s="8"/>
      <c r="B170" s="10"/>
      <c r="C170" s="10"/>
      <c r="D170" s="11"/>
      <c r="E170" s="8"/>
      <c r="F170" s="16"/>
      <c r="G170" s="16"/>
      <c r="H170" s="10"/>
    </row>
    <row r="171" spans="1:8" customFormat="1" ht="31.15" customHeight="1">
      <c r="A171" s="8"/>
      <c r="B171" s="10"/>
      <c r="C171" s="10"/>
      <c r="D171" s="11"/>
      <c r="E171" s="8"/>
      <c r="F171" s="16"/>
      <c r="G171" s="16"/>
      <c r="H171" s="10"/>
    </row>
    <row r="172" spans="1:8" customFormat="1" ht="31.15" customHeight="1">
      <c r="A172" s="8"/>
      <c r="B172" s="10"/>
      <c r="C172" s="10"/>
      <c r="D172" s="11"/>
      <c r="E172" s="8"/>
      <c r="F172" s="16"/>
      <c r="G172" s="16"/>
      <c r="H172" s="10"/>
    </row>
    <row r="173" spans="1:8" customFormat="1" ht="31.15" customHeight="1">
      <c r="A173" s="8"/>
      <c r="B173" s="10"/>
      <c r="C173" s="10"/>
      <c r="D173" s="11"/>
      <c r="E173" s="8"/>
      <c r="F173" s="16"/>
      <c r="G173" s="16"/>
      <c r="H173" s="10"/>
    </row>
    <row r="174" spans="1:8" customFormat="1" ht="31.15" customHeight="1">
      <c r="A174" s="8"/>
      <c r="B174" s="10"/>
      <c r="C174" s="10"/>
      <c r="D174" s="11"/>
      <c r="E174" s="8"/>
      <c r="F174" s="16"/>
      <c r="G174" s="16"/>
      <c r="H174" s="10"/>
    </row>
    <row r="175" spans="1:8" customFormat="1" ht="31.15" customHeight="1">
      <c r="A175" s="8"/>
      <c r="B175" s="10"/>
      <c r="C175" s="10"/>
      <c r="D175" s="11"/>
      <c r="E175" s="8"/>
      <c r="F175" s="16"/>
      <c r="G175" s="16"/>
      <c r="H175" s="10"/>
    </row>
    <row r="176" spans="1:8" ht="31.35" customHeight="1">
      <c r="A176" s="7"/>
      <c r="B176" s="8"/>
      <c r="C176" s="8"/>
      <c r="D176" s="7"/>
      <c r="E176" s="7"/>
      <c r="F176" s="14"/>
      <c r="G176" s="14"/>
      <c r="H176" s="7"/>
    </row>
    <row r="177" spans="1:8" ht="31.35" customHeight="1">
      <c r="A177" s="8"/>
      <c r="B177" s="10"/>
      <c r="C177" s="8"/>
      <c r="D177" s="7"/>
      <c r="E177" s="7"/>
      <c r="F177" s="14"/>
      <c r="G177" s="14"/>
      <c r="H177" s="7"/>
    </row>
    <row r="178" spans="1:8" ht="31.35" customHeight="1">
      <c r="A178" s="8"/>
      <c r="B178" s="10"/>
      <c r="C178" s="12"/>
      <c r="D178" s="130"/>
      <c r="E178" s="8"/>
      <c r="F178" s="16"/>
      <c r="G178" s="21"/>
      <c r="H178" s="10"/>
    </row>
    <row r="179" spans="1:8" ht="31.35" customHeight="1">
      <c r="A179" s="8"/>
      <c r="B179" s="10"/>
      <c r="C179" s="12"/>
      <c r="D179" s="130"/>
      <c r="E179" s="8"/>
      <c r="F179" s="16"/>
      <c r="G179" s="21"/>
      <c r="H179" s="10"/>
    </row>
    <row r="180" spans="1:8" ht="31.35" customHeight="1">
      <c r="A180" s="8"/>
      <c r="B180" s="10"/>
      <c r="C180" s="12"/>
      <c r="D180" s="130"/>
      <c r="E180" s="8"/>
      <c r="F180" s="237"/>
      <c r="G180" s="21"/>
      <c r="H180" s="10"/>
    </row>
    <row r="181" spans="1:8" ht="31.35" customHeight="1">
      <c r="A181" s="8"/>
      <c r="B181" s="10"/>
      <c r="C181" s="10"/>
      <c r="D181" s="130"/>
      <c r="E181" s="8"/>
      <c r="F181" s="16"/>
      <c r="G181" s="21"/>
      <c r="H181" s="10"/>
    </row>
    <row r="182" spans="1:8" ht="31.35" customHeight="1">
      <c r="A182" s="8"/>
      <c r="B182" s="10"/>
      <c r="C182" s="10"/>
      <c r="D182" s="130"/>
      <c r="E182" s="8"/>
      <c r="F182" s="16"/>
      <c r="G182" s="21"/>
      <c r="H182" s="10"/>
    </row>
    <row r="183" spans="1:8" ht="31.35" customHeight="1">
      <c r="A183" s="8"/>
      <c r="B183" s="10"/>
      <c r="C183" s="10"/>
      <c r="D183" s="11"/>
      <c r="E183" s="8"/>
      <c r="F183" s="237"/>
      <c r="G183" s="21"/>
      <c r="H183" s="10"/>
    </row>
    <row r="184" spans="1:8" ht="31.35" customHeight="1">
      <c r="A184" s="8"/>
      <c r="B184" s="10"/>
      <c r="C184" s="10"/>
      <c r="D184" s="11"/>
      <c r="E184" s="8"/>
      <c r="F184" s="16"/>
      <c r="G184" s="21"/>
      <c r="H184" s="10"/>
    </row>
    <row r="185" spans="1:8" ht="31.35" customHeight="1">
      <c r="A185" s="8"/>
      <c r="B185" s="10"/>
      <c r="C185" s="10"/>
      <c r="D185" s="11"/>
      <c r="E185" s="8"/>
      <c r="F185" s="16"/>
      <c r="G185" s="21"/>
      <c r="H185" s="10"/>
    </row>
    <row r="186" spans="1:8" ht="31.35" customHeight="1">
      <c r="A186" s="8"/>
      <c r="B186" s="10"/>
      <c r="C186" s="10"/>
      <c r="D186" s="11"/>
      <c r="E186" s="8"/>
      <c r="F186" s="16"/>
      <c r="G186" s="21"/>
      <c r="H186" s="10"/>
    </row>
    <row r="187" spans="1:8" ht="31.35" customHeight="1">
      <c r="A187" s="8"/>
      <c r="B187" s="10"/>
      <c r="C187" s="10"/>
      <c r="D187" s="11"/>
      <c r="E187" s="8"/>
      <c r="F187" s="16"/>
      <c r="G187" s="21"/>
      <c r="H187" s="10"/>
    </row>
    <row r="188" spans="1:8" ht="31.35" customHeight="1">
      <c r="A188" s="8"/>
      <c r="B188" s="10"/>
      <c r="C188" s="12"/>
      <c r="D188" s="130"/>
      <c r="E188" s="8"/>
      <c r="F188" s="16"/>
      <c r="G188" s="21"/>
      <c r="H188" s="10"/>
    </row>
    <row r="189" spans="1:8" ht="31.35" customHeight="1">
      <c r="A189" s="8"/>
      <c r="B189" s="10"/>
      <c r="C189" s="12"/>
      <c r="D189" s="130"/>
      <c r="E189" s="8"/>
      <c r="F189" s="16"/>
      <c r="G189" s="21"/>
      <c r="H189" s="10"/>
    </row>
    <row r="190" spans="1:8" ht="31.35" customHeight="1">
      <c r="A190" s="8"/>
      <c r="B190" s="10"/>
      <c r="C190" s="12"/>
      <c r="D190" s="130"/>
      <c r="E190" s="8"/>
      <c r="F190" s="16"/>
      <c r="G190" s="21"/>
      <c r="H190" s="10"/>
    </row>
    <row r="191" spans="1:8" ht="31.35" customHeight="1">
      <c r="A191" s="8"/>
      <c r="B191" s="10"/>
      <c r="C191" s="10"/>
      <c r="D191" s="130"/>
      <c r="E191" s="8"/>
      <c r="F191" s="16"/>
      <c r="G191" s="21"/>
      <c r="H191" s="10"/>
    </row>
    <row r="192" spans="1:8" ht="31.35" customHeight="1">
      <c r="A192" s="8"/>
      <c r="B192" s="10"/>
      <c r="C192" s="10"/>
      <c r="D192" s="11"/>
      <c r="E192" s="8"/>
      <c r="F192" s="16"/>
      <c r="G192" s="21"/>
      <c r="H192" s="10"/>
    </row>
    <row r="193" spans="1:8" ht="31.35" customHeight="1">
      <c r="A193" s="8"/>
      <c r="B193" s="10"/>
      <c r="C193" s="10"/>
      <c r="D193" s="11"/>
      <c r="E193" s="8"/>
      <c r="F193" s="16"/>
      <c r="G193" s="21"/>
      <c r="H193" s="10"/>
    </row>
    <row r="194" spans="1:8" ht="31.35" customHeight="1">
      <c r="A194" s="8"/>
      <c r="B194" s="10"/>
      <c r="C194" s="10"/>
      <c r="D194" s="11"/>
      <c r="E194" s="8"/>
      <c r="F194" s="16"/>
      <c r="G194" s="21"/>
      <c r="H194" s="10"/>
    </row>
    <row r="195" spans="1:8" ht="31.35" customHeight="1">
      <c r="A195" s="8"/>
      <c r="B195" s="10"/>
      <c r="C195" s="10"/>
      <c r="D195" s="11"/>
      <c r="E195" s="8"/>
      <c r="F195" s="16"/>
      <c r="G195" s="16"/>
      <c r="H195" s="10"/>
    </row>
    <row r="196" spans="1:8" ht="31.35" customHeight="1">
      <c r="A196" s="7"/>
      <c r="B196" s="8"/>
      <c r="C196" s="8"/>
      <c r="D196" s="7"/>
      <c r="E196" s="7"/>
      <c r="F196" s="14"/>
      <c r="G196" s="14"/>
      <c r="H196" s="7"/>
    </row>
    <row r="197" spans="1:8" ht="31.35" customHeight="1">
      <c r="A197" s="8"/>
      <c r="B197" s="10"/>
      <c r="C197" s="8"/>
      <c r="D197" s="7"/>
      <c r="E197" s="7"/>
      <c r="F197" s="14"/>
      <c r="G197" s="14"/>
      <c r="H197" s="7"/>
    </row>
    <row r="198" spans="1:8" ht="31.35" customHeight="1">
      <c r="A198" s="8"/>
      <c r="B198" s="10"/>
      <c r="C198" s="12"/>
      <c r="D198" s="102"/>
      <c r="E198" s="8"/>
      <c r="F198" s="16"/>
      <c r="G198" s="21"/>
      <c r="H198" s="10"/>
    </row>
    <row r="199" spans="1:8" ht="31.35" customHeight="1">
      <c r="A199" s="8"/>
      <c r="B199" s="10"/>
      <c r="C199" s="12"/>
      <c r="D199" s="102"/>
      <c r="E199" s="8"/>
      <c r="F199" s="16"/>
      <c r="G199" s="21"/>
      <c r="H199" s="10"/>
    </row>
    <row r="200" spans="1:8" ht="31.35" customHeight="1">
      <c r="A200" s="8"/>
      <c r="B200" s="10"/>
      <c r="C200" s="12"/>
      <c r="D200" s="102"/>
      <c r="E200" s="8"/>
      <c r="F200" s="16"/>
      <c r="G200" s="21"/>
      <c r="H200" s="10"/>
    </row>
    <row r="201" spans="1:8" ht="31.35" customHeight="1">
      <c r="A201" s="8"/>
      <c r="B201" s="10"/>
      <c r="C201" s="10"/>
      <c r="D201" s="11"/>
      <c r="E201" s="8"/>
      <c r="F201" s="16"/>
      <c r="G201" s="21"/>
      <c r="H201" s="10"/>
    </row>
    <row r="202" spans="1:8" ht="31.35" customHeight="1">
      <c r="A202" s="8"/>
      <c r="B202" s="10"/>
      <c r="C202" s="10"/>
      <c r="D202" s="11"/>
      <c r="E202" s="8"/>
      <c r="F202" s="16"/>
      <c r="G202" s="16"/>
      <c r="H202" s="10"/>
    </row>
    <row r="203" spans="1:8" ht="31.35" customHeight="1">
      <c r="A203" s="8"/>
      <c r="B203" s="10"/>
      <c r="C203" s="10"/>
      <c r="D203" s="11"/>
      <c r="E203" s="8"/>
      <c r="F203" s="16"/>
      <c r="G203" s="16"/>
      <c r="H203" s="10"/>
    </row>
    <row r="204" spans="1:8" ht="31.35" customHeight="1">
      <c r="A204" s="8"/>
      <c r="B204" s="10"/>
      <c r="C204" s="10"/>
      <c r="D204" s="11"/>
      <c r="E204" s="8"/>
      <c r="F204" s="16"/>
      <c r="G204" s="16"/>
      <c r="H204" s="10"/>
    </row>
    <row r="205" spans="1:8" ht="31.35" customHeight="1">
      <c r="A205" s="8"/>
      <c r="B205" s="10"/>
      <c r="C205" s="10"/>
      <c r="D205" s="11"/>
      <c r="E205" s="8"/>
      <c r="F205" s="16"/>
      <c r="G205" s="16"/>
      <c r="H205" s="10"/>
    </row>
    <row r="206" spans="1:8" ht="31.35" customHeight="1">
      <c r="A206" s="8"/>
      <c r="B206" s="10"/>
      <c r="C206" s="10"/>
      <c r="D206" s="11"/>
      <c r="E206" s="8"/>
      <c r="F206" s="16"/>
      <c r="G206" s="16"/>
      <c r="H206" s="10"/>
    </row>
    <row r="207" spans="1:8" ht="31.35" customHeight="1">
      <c r="A207" s="8"/>
      <c r="B207" s="10"/>
      <c r="C207" s="10"/>
      <c r="D207" s="11"/>
      <c r="E207" s="8"/>
      <c r="F207" s="16"/>
      <c r="G207" s="16"/>
      <c r="H207" s="10"/>
    </row>
    <row r="208" spans="1:8" ht="31.35" customHeight="1">
      <c r="A208" s="8"/>
      <c r="B208" s="10"/>
      <c r="C208" s="10"/>
      <c r="D208" s="11"/>
      <c r="E208" s="8"/>
      <c r="F208" s="16"/>
      <c r="G208" s="16"/>
      <c r="H208" s="10"/>
    </row>
    <row r="209" spans="1:8" ht="31.35" customHeight="1">
      <c r="A209" s="8"/>
      <c r="B209" s="10"/>
      <c r="C209" s="10"/>
      <c r="D209" s="11"/>
      <c r="E209" s="8"/>
      <c r="F209" s="16"/>
      <c r="G209" s="16"/>
      <c r="H209" s="10"/>
    </row>
    <row r="210" spans="1:8" ht="31.35" customHeight="1">
      <c r="A210" s="8"/>
      <c r="B210" s="10"/>
      <c r="C210" s="10"/>
      <c r="D210" s="11"/>
      <c r="E210" s="8"/>
      <c r="F210" s="16"/>
      <c r="G210" s="16"/>
      <c r="H210" s="10"/>
    </row>
    <row r="211" spans="1:8" ht="31.35" customHeight="1">
      <c r="A211" s="8"/>
      <c r="B211" s="10"/>
      <c r="C211" s="10"/>
      <c r="D211" s="11"/>
      <c r="E211" s="8"/>
      <c r="F211" s="16"/>
      <c r="G211" s="16"/>
      <c r="H211" s="10"/>
    </row>
    <row r="212" spans="1:8" ht="31.35" customHeight="1">
      <c r="A212" s="8"/>
      <c r="B212" s="10"/>
      <c r="C212" s="10"/>
      <c r="D212" s="11"/>
      <c r="E212" s="8"/>
      <c r="F212" s="16"/>
      <c r="G212" s="16"/>
      <c r="H212" s="10"/>
    </row>
    <row r="213" spans="1:8" ht="31.35" customHeight="1">
      <c r="A213" s="7"/>
      <c r="B213" s="8"/>
      <c r="C213" s="8"/>
      <c r="D213" s="7"/>
      <c r="E213" s="7"/>
      <c r="F213" s="14"/>
      <c r="G213" s="14"/>
      <c r="H213" s="7"/>
    </row>
    <row r="214" spans="1:8" ht="31.35" customHeight="1">
      <c r="A214" s="8"/>
      <c r="B214" s="10"/>
      <c r="C214" s="8"/>
      <c r="D214" s="7"/>
      <c r="E214" s="7"/>
      <c r="F214" s="14"/>
      <c r="G214" s="14"/>
      <c r="H214" s="7"/>
    </row>
    <row r="215" spans="1:8" ht="31.35" customHeight="1">
      <c r="A215" s="8"/>
      <c r="B215" s="10"/>
      <c r="C215" s="12"/>
      <c r="D215" s="262"/>
      <c r="E215" s="261"/>
      <c r="F215" s="115"/>
      <c r="G215" s="239"/>
      <c r="H215" s="10"/>
    </row>
    <row r="216" spans="1:8" ht="31.35" customHeight="1">
      <c r="A216" s="8"/>
      <c r="B216" s="10"/>
      <c r="C216" s="12"/>
      <c r="D216" s="102"/>
      <c r="E216" s="8"/>
      <c r="F216" s="16"/>
      <c r="G216" s="21"/>
      <c r="H216" s="10"/>
    </row>
    <row r="217" spans="1:8" ht="31.35" customHeight="1">
      <c r="A217" s="8"/>
      <c r="B217" s="10"/>
      <c r="C217" s="12"/>
      <c r="D217" s="102"/>
      <c r="E217" s="8"/>
      <c r="F217" s="16"/>
      <c r="G217" s="21"/>
      <c r="H217" s="10"/>
    </row>
    <row r="218" spans="1:8" ht="31.35" customHeight="1">
      <c r="A218" s="8"/>
      <c r="B218" s="10"/>
      <c r="C218" s="12"/>
      <c r="D218" s="11"/>
      <c r="E218" s="8"/>
      <c r="F218" s="16"/>
      <c r="G218" s="21"/>
      <c r="H218" s="10"/>
    </row>
    <row r="219" spans="1:8" ht="31.35" customHeight="1">
      <c r="A219" s="8"/>
      <c r="B219" s="10"/>
      <c r="C219" s="10"/>
      <c r="D219" s="11"/>
      <c r="E219" s="8"/>
      <c r="F219" s="16"/>
      <c r="G219" s="21"/>
      <c r="H219" s="10"/>
    </row>
    <row r="220" spans="1:8" ht="31.35" customHeight="1">
      <c r="A220" s="8"/>
      <c r="B220" s="10"/>
      <c r="C220" s="10"/>
      <c r="D220" s="11"/>
      <c r="E220" s="8"/>
      <c r="F220" s="16"/>
      <c r="G220" s="16"/>
      <c r="H220" s="10"/>
    </row>
    <row r="221" spans="1:8" ht="31.35" customHeight="1">
      <c r="A221" s="8"/>
      <c r="B221" s="10"/>
      <c r="C221" s="10"/>
      <c r="D221" s="11"/>
      <c r="E221" s="8"/>
      <c r="F221" s="16"/>
      <c r="G221" s="16"/>
      <c r="H221" s="10"/>
    </row>
    <row r="222" spans="1:8" ht="31.35" customHeight="1">
      <c r="A222" s="8"/>
      <c r="B222" s="10"/>
      <c r="C222" s="10"/>
      <c r="D222" s="11"/>
      <c r="E222" s="8"/>
      <c r="F222" s="16"/>
      <c r="G222" s="16"/>
      <c r="H222" s="10"/>
    </row>
    <row r="223" spans="1:8" ht="31.35" customHeight="1">
      <c r="A223" s="8"/>
      <c r="B223" s="10"/>
      <c r="C223" s="10"/>
      <c r="D223" s="11"/>
      <c r="E223" s="8"/>
      <c r="F223" s="16"/>
      <c r="G223" s="16"/>
      <c r="H223" s="10"/>
    </row>
    <row r="224" spans="1:8" ht="31.35" customHeight="1">
      <c r="A224" s="8"/>
      <c r="B224" s="10"/>
      <c r="C224" s="10"/>
      <c r="D224" s="11"/>
      <c r="E224" s="8"/>
      <c r="F224" s="16"/>
      <c r="G224" s="16"/>
      <c r="H224" s="10"/>
    </row>
    <row r="225" spans="1:8" ht="31.35" customHeight="1">
      <c r="A225" s="8"/>
      <c r="B225" s="10"/>
      <c r="C225" s="10"/>
      <c r="D225" s="11"/>
      <c r="E225" s="8"/>
      <c r="F225" s="16"/>
      <c r="G225" s="16"/>
      <c r="H225" s="10"/>
    </row>
    <row r="226" spans="1:8" ht="31.35" customHeight="1">
      <c r="A226" s="8"/>
      <c r="B226" s="10"/>
      <c r="C226" s="10"/>
      <c r="D226" s="11"/>
      <c r="E226" s="8"/>
      <c r="F226" s="16"/>
      <c r="G226" s="16"/>
      <c r="H226" s="10"/>
    </row>
    <row r="227" spans="1:8" ht="31.35" customHeight="1">
      <c r="A227" s="8"/>
      <c r="B227" s="10"/>
      <c r="C227" s="10"/>
      <c r="D227" s="11"/>
      <c r="E227" s="8"/>
      <c r="F227" s="16"/>
      <c r="G227" s="16"/>
      <c r="H227" s="10"/>
    </row>
    <row r="228" spans="1:8" ht="31.35" customHeight="1">
      <c r="A228" s="8"/>
      <c r="B228" s="10"/>
      <c r="C228" s="10"/>
      <c r="D228" s="11"/>
      <c r="E228" s="8"/>
      <c r="F228" s="16"/>
      <c r="G228" s="16"/>
      <c r="H228" s="10"/>
    </row>
    <row r="229" spans="1:8" ht="31.35" customHeight="1">
      <c r="A229" s="8"/>
      <c r="B229" s="10"/>
      <c r="C229" s="10"/>
      <c r="D229" s="11"/>
      <c r="E229" s="8"/>
      <c r="F229" s="16"/>
      <c r="G229" s="16"/>
      <c r="H229" s="10"/>
    </row>
    <row r="230" spans="1:8" ht="31.35" customHeight="1">
      <c r="A230" s="8"/>
      <c r="B230" s="159"/>
      <c r="C230" s="10"/>
      <c r="D230" s="11"/>
      <c r="E230" s="8"/>
      <c r="F230" s="16"/>
      <c r="G230" s="115"/>
      <c r="H230" s="10"/>
    </row>
    <row r="231" spans="1:8" ht="31.35" customHeight="1">
      <c r="A231" s="7"/>
      <c r="B231" s="8"/>
      <c r="C231" s="8"/>
      <c r="D231" s="7"/>
      <c r="E231" s="7"/>
      <c r="F231" s="14"/>
      <c r="G231" s="14"/>
      <c r="H231" s="7"/>
    </row>
    <row r="232" spans="1:8" ht="31.35" customHeight="1">
      <c r="A232" s="8"/>
      <c r="B232" s="10"/>
      <c r="C232" s="8"/>
      <c r="D232" s="7"/>
      <c r="E232" s="7"/>
      <c r="F232" s="14"/>
      <c r="G232" s="14"/>
      <c r="H232" s="7"/>
    </row>
    <row r="233" spans="1:8" ht="31.35" customHeight="1">
      <c r="A233" s="8"/>
      <c r="B233" s="10"/>
      <c r="C233" s="12"/>
      <c r="D233" s="262"/>
      <c r="E233" s="8"/>
      <c r="F233" s="16"/>
      <c r="G233" s="21"/>
      <c r="H233" s="10"/>
    </row>
    <row r="234" spans="1:8" ht="31.35" customHeight="1">
      <c r="A234" s="8"/>
      <c r="B234" s="10"/>
      <c r="C234" s="12"/>
      <c r="D234" s="262"/>
      <c r="E234" s="8"/>
      <c r="F234" s="16"/>
      <c r="G234" s="21"/>
      <c r="H234" s="10"/>
    </row>
    <row r="235" spans="1:8" ht="31.35" customHeight="1">
      <c r="A235" s="8"/>
      <c r="B235" s="10"/>
      <c r="C235" s="12"/>
      <c r="D235" s="263"/>
      <c r="E235" s="8"/>
      <c r="F235" s="16"/>
      <c r="G235" s="21"/>
      <c r="H235" s="10"/>
    </row>
    <row r="236" spans="1:8" ht="31.35" customHeight="1">
      <c r="A236" s="8"/>
      <c r="B236" s="10"/>
      <c r="C236" s="10"/>
      <c r="D236" s="263"/>
      <c r="E236" s="8"/>
      <c r="F236" s="16"/>
      <c r="G236" s="239"/>
      <c r="H236" s="10"/>
    </row>
    <row r="237" spans="1:8" ht="31.35" customHeight="1">
      <c r="A237" s="8"/>
      <c r="B237" s="10"/>
      <c r="C237" s="10"/>
      <c r="D237" s="11"/>
      <c r="E237" s="8"/>
      <c r="F237" s="16"/>
      <c r="G237" s="16"/>
      <c r="H237" s="10"/>
    </row>
    <row r="238" spans="1:8" ht="31.35" customHeight="1">
      <c r="A238" s="8"/>
      <c r="B238" s="259"/>
      <c r="C238" s="259"/>
      <c r="D238" s="263"/>
      <c r="E238" s="261"/>
      <c r="F238" s="115"/>
      <c r="G238" s="115"/>
      <c r="H238" s="259"/>
    </row>
    <row r="239" spans="1:8" ht="31.35" customHeight="1">
      <c r="A239" s="8"/>
      <c r="B239" s="259"/>
      <c r="C239" s="259"/>
      <c r="D239" s="264"/>
      <c r="E239" s="261"/>
      <c r="F239" s="115"/>
      <c r="G239" s="115"/>
      <c r="H239" s="259"/>
    </row>
    <row r="240" spans="1:8" ht="31.35" customHeight="1">
      <c r="A240" s="8"/>
      <c r="B240" s="240"/>
      <c r="C240" s="240"/>
      <c r="D240" s="245"/>
      <c r="E240" s="241"/>
      <c r="F240" s="242"/>
      <c r="G240" s="242"/>
      <c r="H240" s="240"/>
    </row>
    <row r="241" spans="1:8" ht="31.35" customHeight="1">
      <c r="A241" s="8"/>
      <c r="B241" s="10"/>
      <c r="C241" s="10"/>
      <c r="D241" s="11"/>
      <c r="E241" s="8"/>
      <c r="F241" s="16"/>
      <c r="G241" s="16"/>
      <c r="H241" s="10"/>
    </row>
    <row r="242" spans="1:8" ht="31.35" customHeight="1">
      <c r="A242" s="8"/>
      <c r="B242" s="10"/>
      <c r="C242" s="10"/>
      <c r="D242" s="11"/>
      <c r="E242" s="8"/>
      <c r="F242" s="16"/>
      <c r="G242" s="16"/>
      <c r="H242" s="10"/>
    </row>
    <row r="243" spans="1:8" ht="31.35" customHeight="1">
      <c r="A243" s="8"/>
      <c r="B243" s="10"/>
      <c r="C243" s="10"/>
      <c r="D243" s="11"/>
      <c r="E243" s="8"/>
      <c r="F243" s="16"/>
      <c r="G243" s="16"/>
      <c r="H243" s="10"/>
    </row>
    <row r="244" spans="1:8" ht="31.35" customHeight="1">
      <c r="A244" s="8"/>
      <c r="B244" s="10"/>
      <c r="C244" s="10"/>
      <c r="D244" s="11"/>
      <c r="E244" s="8"/>
      <c r="F244" s="16"/>
      <c r="G244" s="16"/>
      <c r="H244" s="10"/>
    </row>
    <row r="245" spans="1:8" ht="31.35" customHeight="1">
      <c r="A245" s="8"/>
      <c r="B245" s="10"/>
      <c r="C245" s="10"/>
      <c r="D245" s="11"/>
      <c r="E245" s="8"/>
      <c r="F245" s="16"/>
      <c r="G245" s="16"/>
      <c r="H245" s="10"/>
    </row>
    <row r="246" spans="1:8" ht="31.35" customHeight="1">
      <c r="A246" s="8"/>
      <c r="B246" s="10"/>
      <c r="C246" s="10"/>
      <c r="D246" s="11"/>
      <c r="E246" s="8"/>
      <c r="F246" s="16"/>
      <c r="G246" s="16"/>
      <c r="H246" s="10"/>
    </row>
    <row r="247" spans="1:8" ht="31.35" customHeight="1">
      <c r="A247" s="8"/>
      <c r="B247" s="10"/>
      <c r="C247" s="10"/>
      <c r="D247" s="11"/>
      <c r="E247" s="8"/>
      <c r="F247" s="16"/>
      <c r="G247" s="16"/>
      <c r="H247" s="10"/>
    </row>
    <row r="336" spans="11:11">
      <c r="K336" s="1">
        <f>ROUNDDOWN((K308+K312)*0.15,-2)</f>
        <v>0</v>
      </c>
    </row>
  </sheetData>
  <phoneticPr fontId="3"/>
  <printOptions horizontalCentered="1"/>
  <pageMargins left="0.59055118110236227" right="0.59055118110236227" top="0.98425196850393704" bottom="0.19685039370078741" header="0.70866141732283472" footer="0.31496062992125984"/>
  <pageSetup paperSize="9" scale="95" orientation="landscape" verticalDpi="150" r:id="rId1"/>
  <headerFooter alignWithMargins="0">
    <oddFooter>&amp;C&amp;P</oddFooter>
  </headerFooter>
  <rowBreaks count="13" manualBreakCount="13">
    <brk id="17" max="7" man="1"/>
    <brk id="35" max="7" man="1"/>
    <brk id="53" max="7" man="1"/>
    <brk id="73" max="7" man="1"/>
    <brk id="91" max="7" man="1"/>
    <brk id="109" max="7" man="1"/>
    <brk id="125" max="7" man="1"/>
    <brk id="140" max="7" man="1"/>
    <brk id="158" max="7" man="1"/>
    <brk id="175" max="7" man="1"/>
    <brk id="195" max="7" man="1"/>
    <brk id="212" max="7" man="1"/>
    <brk id="23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00B0F0"/>
  </sheetPr>
  <dimension ref="A1:N644"/>
  <sheetViews>
    <sheetView view="pageBreakPreview" zoomScaleSheetLayoutView="100" workbookViewId="0">
      <selection sqref="A1:H1"/>
    </sheetView>
  </sheetViews>
  <sheetFormatPr defaultRowHeight="13.5"/>
  <cols>
    <col min="1" max="1" width="6.625" style="89" customWidth="1"/>
    <col min="2" max="3" width="28.625" style="90" customWidth="1"/>
    <col min="4" max="4" width="8.625" style="91" customWidth="1"/>
    <col min="5" max="5" width="6.625" style="89" customWidth="1"/>
    <col min="6" max="7" width="14.625" style="92" customWidth="1"/>
    <col min="8" max="8" width="26.625" style="90" customWidth="1"/>
    <col min="9" max="9" width="12.625" style="1" customWidth="1"/>
    <col min="10" max="10" width="10" style="1" bestFit="1" customWidth="1"/>
    <col min="11" max="11" width="10.125" style="1" bestFit="1" customWidth="1"/>
    <col min="12" max="16384" width="9" style="1"/>
  </cols>
  <sheetData>
    <row r="1" spans="1:8" s="2" customFormat="1" ht="25.15" customHeight="1">
      <c r="A1" s="561" t="s">
        <v>1</v>
      </c>
      <c r="B1" s="8" t="s">
        <v>2</v>
      </c>
      <c r="C1" s="8" t="s">
        <v>14</v>
      </c>
      <c r="D1" s="7" t="s">
        <v>4</v>
      </c>
      <c r="E1" s="7" t="s">
        <v>5</v>
      </c>
      <c r="F1" s="14" t="s">
        <v>6</v>
      </c>
      <c r="G1" s="14" t="s">
        <v>7</v>
      </c>
      <c r="H1" s="7" t="s">
        <v>8</v>
      </c>
    </row>
    <row r="2" spans="1:8" s="2" customFormat="1" ht="31.35" customHeight="1">
      <c r="A2" s="560"/>
      <c r="B2" s="10"/>
      <c r="C2" s="8"/>
      <c r="D2" s="7"/>
      <c r="E2" s="7"/>
      <c r="F2" s="14"/>
      <c r="G2" s="14"/>
      <c r="H2" s="7"/>
    </row>
    <row r="3" spans="1:8" customFormat="1" ht="31.15" customHeight="1">
      <c r="A3" s="560"/>
      <c r="B3" s="10"/>
      <c r="C3" s="15"/>
      <c r="D3" s="11"/>
      <c r="E3" s="8"/>
      <c r="F3" s="16"/>
      <c r="G3" s="16"/>
      <c r="H3" s="10"/>
    </row>
    <row r="4" spans="1:8" customFormat="1" ht="31.15" customHeight="1">
      <c r="A4" s="560" t="s">
        <v>1473</v>
      </c>
      <c r="B4" s="10" t="s">
        <v>250</v>
      </c>
      <c r="C4" s="10"/>
      <c r="D4" s="11"/>
      <c r="E4" s="8"/>
      <c r="F4" s="16"/>
      <c r="G4" s="16"/>
      <c r="H4" s="10"/>
    </row>
    <row r="5" spans="1:8" customFormat="1" ht="31.15" customHeight="1">
      <c r="A5" s="560" t="s">
        <v>1474</v>
      </c>
      <c r="B5" s="10" t="s">
        <v>97</v>
      </c>
      <c r="C5" s="10"/>
      <c r="D5" s="11">
        <v>1</v>
      </c>
      <c r="E5" s="8" t="s">
        <v>17</v>
      </c>
      <c r="F5" s="22"/>
      <c r="G5" s="16"/>
      <c r="H5" s="11"/>
    </row>
    <row r="6" spans="1:8" customFormat="1" ht="31.15" customHeight="1">
      <c r="A6" s="560" t="s">
        <v>1475</v>
      </c>
      <c r="B6" s="10" t="s">
        <v>99</v>
      </c>
      <c r="C6" s="10"/>
      <c r="D6" s="11">
        <v>1</v>
      </c>
      <c r="E6" s="8" t="s">
        <v>17</v>
      </c>
      <c r="F6" s="22"/>
      <c r="G6" s="16"/>
      <c r="H6" s="16"/>
    </row>
    <row r="7" spans="1:8" customFormat="1" ht="31.15" customHeight="1">
      <c r="A7" s="560" t="s">
        <v>1476</v>
      </c>
      <c r="B7" s="10" t="s">
        <v>100</v>
      </c>
      <c r="C7" s="10"/>
      <c r="D7" s="11">
        <v>1</v>
      </c>
      <c r="E7" s="8" t="s">
        <v>17</v>
      </c>
      <c r="F7" s="16"/>
      <c r="G7" s="16"/>
      <c r="H7" s="11"/>
    </row>
    <row r="8" spans="1:8" customFormat="1" ht="31.15" customHeight="1">
      <c r="A8" s="560"/>
      <c r="B8" s="10"/>
      <c r="C8" s="10"/>
      <c r="D8" s="11"/>
      <c r="E8" s="8"/>
      <c r="F8" s="16"/>
      <c r="G8" s="16"/>
      <c r="H8" s="46"/>
    </row>
    <row r="9" spans="1:8" customFormat="1" ht="31.15" customHeight="1">
      <c r="A9" s="560"/>
      <c r="B9" s="8" t="s">
        <v>111</v>
      </c>
      <c r="C9" s="10"/>
      <c r="D9" s="11"/>
      <c r="E9" s="8"/>
      <c r="F9" s="16"/>
      <c r="G9" s="16"/>
      <c r="H9" s="10"/>
    </row>
    <row r="10" spans="1:8" customFormat="1" ht="31.15" customHeight="1">
      <c r="A10" s="560"/>
      <c r="B10" s="10"/>
      <c r="C10" s="10"/>
      <c r="D10" s="11"/>
      <c r="E10" s="8"/>
      <c r="F10" s="16"/>
      <c r="G10" s="16"/>
      <c r="H10" s="10"/>
    </row>
    <row r="11" spans="1:8" customFormat="1" ht="31.15" customHeight="1">
      <c r="A11" s="560" t="s">
        <v>1477</v>
      </c>
      <c r="B11" s="10" t="s">
        <v>65</v>
      </c>
      <c r="C11" s="10"/>
      <c r="D11" s="11"/>
      <c r="E11" s="8"/>
      <c r="F11" s="16"/>
      <c r="G11" s="16"/>
      <c r="H11" s="10"/>
    </row>
    <row r="12" spans="1:8" customFormat="1" ht="31.15" customHeight="1">
      <c r="A12" s="560" t="s">
        <v>1478</v>
      </c>
      <c r="B12" s="10" t="s">
        <v>109</v>
      </c>
      <c r="C12" s="10"/>
      <c r="D12" s="11">
        <v>1</v>
      </c>
      <c r="E12" s="8" t="s">
        <v>17</v>
      </c>
      <c r="F12" s="16"/>
      <c r="G12" s="16"/>
      <c r="H12" s="10"/>
    </row>
    <row r="13" spans="1:8" customFormat="1" ht="31.15" customHeight="1">
      <c r="A13" s="560" t="s">
        <v>1479</v>
      </c>
      <c r="B13" s="10" t="s">
        <v>110</v>
      </c>
      <c r="C13" s="10"/>
      <c r="D13" s="11">
        <v>1</v>
      </c>
      <c r="E13" s="8" t="s">
        <v>17</v>
      </c>
      <c r="F13" s="16"/>
      <c r="G13" s="16"/>
      <c r="H13" s="10"/>
    </row>
    <row r="14" spans="1:8" customFormat="1" ht="31.15" customHeight="1">
      <c r="A14" s="560" t="s">
        <v>1480</v>
      </c>
      <c r="B14" s="10" t="s">
        <v>193</v>
      </c>
      <c r="C14" s="10"/>
      <c r="D14" s="11">
        <v>1</v>
      </c>
      <c r="E14" s="8" t="s">
        <v>17</v>
      </c>
      <c r="F14" s="16"/>
      <c r="G14" s="16"/>
      <c r="H14" s="10"/>
    </row>
    <row r="15" spans="1:8" customFormat="1" ht="31.15" customHeight="1">
      <c r="A15" s="560"/>
      <c r="B15" s="10"/>
      <c r="C15" s="10"/>
      <c r="D15" s="11"/>
      <c r="E15" s="8"/>
      <c r="F15" s="16"/>
      <c r="G15" s="16"/>
      <c r="H15" s="10"/>
    </row>
    <row r="16" spans="1:8" customFormat="1" ht="31.15" customHeight="1">
      <c r="A16" s="560"/>
      <c r="B16" s="10" t="s">
        <v>111</v>
      </c>
      <c r="C16" s="10"/>
      <c r="D16" s="11"/>
      <c r="E16" s="8"/>
      <c r="F16" s="16"/>
      <c r="G16" s="16"/>
      <c r="H16" s="10"/>
    </row>
    <row r="17" spans="1:13" customFormat="1" ht="31.35" customHeight="1">
      <c r="A17" s="560"/>
      <c r="B17" s="8"/>
      <c r="C17" s="10"/>
      <c r="D17" s="11"/>
      <c r="E17" s="8"/>
      <c r="F17" s="16"/>
      <c r="G17" s="16"/>
      <c r="H17" s="10"/>
    </row>
    <row r="18" spans="1:13" s="2" customFormat="1" ht="31.35" customHeight="1">
      <c r="A18" s="561" t="s">
        <v>1</v>
      </c>
      <c r="B18" s="8" t="s">
        <v>2</v>
      </c>
      <c r="C18" s="8" t="s">
        <v>3</v>
      </c>
      <c r="D18" s="7" t="s">
        <v>4</v>
      </c>
      <c r="E18" s="7" t="s">
        <v>5</v>
      </c>
      <c r="F18" s="14" t="s">
        <v>6</v>
      </c>
      <c r="G18" s="14" t="s">
        <v>7</v>
      </c>
      <c r="H18" s="7" t="s">
        <v>8</v>
      </c>
    </row>
    <row r="19" spans="1:13" s="2" customFormat="1" ht="31.35" customHeight="1">
      <c r="A19" s="560" t="s">
        <v>1474</v>
      </c>
      <c r="B19" s="8" t="s">
        <v>101</v>
      </c>
      <c r="C19" s="8"/>
      <c r="D19" s="7"/>
      <c r="E19" s="8"/>
      <c r="F19" s="14"/>
      <c r="G19" s="21"/>
      <c r="H19" s="11"/>
    </row>
    <row r="20" spans="1:13" customFormat="1" ht="31.15" customHeight="1">
      <c r="A20" s="560">
        <v>1</v>
      </c>
      <c r="B20" s="10" t="s">
        <v>102</v>
      </c>
      <c r="C20" s="8"/>
      <c r="D20" s="17">
        <v>1</v>
      </c>
      <c r="E20" s="8" t="s">
        <v>17</v>
      </c>
      <c r="F20" s="14"/>
      <c r="G20" s="16"/>
      <c r="H20" s="16"/>
      <c r="I20" s="121"/>
    </row>
    <row r="21" spans="1:13" customFormat="1" ht="31.15" customHeight="1">
      <c r="A21" s="560">
        <v>2</v>
      </c>
      <c r="B21" s="10" t="s">
        <v>68</v>
      </c>
      <c r="C21" s="15"/>
      <c r="D21" s="11">
        <v>1</v>
      </c>
      <c r="E21" s="8" t="s">
        <v>17</v>
      </c>
      <c r="F21" s="16"/>
      <c r="G21" s="21"/>
      <c r="H21" s="16"/>
      <c r="I21" s="121"/>
    </row>
    <row r="22" spans="1:13" customFormat="1" ht="31.15" customHeight="1">
      <c r="A22" s="560">
        <v>3</v>
      </c>
      <c r="B22" s="10" t="s">
        <v>103</v>
      </c>
      <c r="C22" s="10"/>
      <c r="D22" s="11">
        <v>1</v>
      </c>
      <c r="E22" s="8" t="s">
        <v>17</v>
      </c>
      <c r="F22" s="16"/>
      <c r="G22" s="239"/>
      <c r="H22" s="16"/>
      <c r="I22" s="121"/>
    </row>
    <row r="23" spans="1:13" customFormat="1" ht="31.15" customHeight="1">
      <c r="A23" s="560">
        <v>4</v>
      </c>
      <c r="B23" s="10" t="s">
        <v>104</v>
      </c>
      <c r="C23" s="10"/>
      <c r="D23" s="11">
        <v>1</v>
      </c>
      <c r="E23" s="8" t="s">
        <v>17</v>
      </c>
      <c r="F23" s="16"/>
      <c r="G23" s="239"/>
      <c r="H23" s="16"/>
      <c r="I23" s="121"/>
    </row>
    <row r="24" spans="1:13" customFormat="1" ht="31.15" customHeight="1">
      <c r="A24" s="560">
        <v>5</v>
      </c>
      <c r="B24" s="10" t="s">
        <v>129</v>
      </c>
      <c r="C24" s="10"/>
      <c r="D24" s="11">
        <v>1</v>
      </c>
      <c r="E24" s="8" t="s">
        <v>17</v>
      </c>
      <c r="F24" s="16"/>
      <c r="G24" s="16"/>
      <c r="H24" s="46"/>
      <c r="I24" s="121"/>
    </row>
    <row r="25" spans="1:13" customFormat="1" ht="31.15" customHeight="1">
      <c r="A25" s="560">
        <v>6</v>
      </c>
      <c r="B25" s="10" t="s">
        <v>105</v>
      </c>
      <c r="C25" s="10"/>
      <c r="D25" s="11">
        <v>1</v>
      </c>
      <c r="E25" s="8" t="s">
        <v>17</v>
      </c>
      <c r="F25" s="16"/>
      <c r="G25" s="16"/>
      <c r="H25" s="46"/>
      <c r="I25" s="121"/>
    </row>
    <row r="26" spans="1:13" customFormat="1" ht="31.35" customHeight="1">
      <c r="A26" s="560">
        <v>7</v>
      </c>
      <c r="B26" s="10" t="s">
        <v>108</v>
      </c>
      <c r="C26" s="10"/>
      <c r="D26" s="11">
        <v>1</v>
      </c>
      <c r="E26" s="8" t="s">
        <v>17</v>
      </c>
      <c r="F26" s="16"/>
      <c r="G26" s="16"/>
      <c r="H26" s="46"/>
      <c r="I26" s="121"/>
      <c r="L26" s="44"/>
      <c r="M26" s="39"/>
    </row>
    <row r="27" spans="1:13" customFormat="1" ht="31.15" customHeight="1">
      <c r="A27" s="560">
        <v>8</v>
      </c>
      <c r="B27" s="10" t="s">
        <v>106</v>
      </c>
      <c r="C27" s="10"/>
      <c r="D27" s="11">
        <v>1</v>
      </c>
      <c r="E27" s="8" t="s">
        <v>17</v>
      </c>
      <c r="F27" s="16"/>
      <c r="G27" s="16"/>
      <c r="H27" s="10"/>
      <c r="L27" s="39"/>
      <c r="M27" s="39"/>
    </row>
    <row r="28" spans="1:13" customFormat="1" ht="31.15" customHeight="1">
      <c r="A28" s="560">
        <v>9</v>
      </c>
      <c r="B28" s="10" t="s">
        <v>107</v>
      </c>
      <c r="C28" s="10"/>
      <c r="D28" s="11">
        <v>1</v>
      </c>
      <c r="E28" s="8" t="s">
        <v>17</v>
      </c>
      <c r="F28" s="16"/>
      <c r="G28" s="16"/>
      <c r="H28" s="10"/>
      <c r="L28" s="44"/>
      <c r="M28" s="39"/>
    </row>
    <row r="29" spans="1:13" customFormat="1" ht="31.15" customHeight="1">
      <c r="A29" s="560">
        <v>10</v>
      </c>
      <c r="B29" s="10" t="s">
        <v>112</v>
      </c>
      <c r="C29" s="10"/>
      <c r="D29" s="11">
        <v>1</v>
      </c>
      <c r="E29" s="8" t="s">
        <v>17</v>
      </c>
      <c r="F29" s="16"/>
      <c r="G29" s="16"/>
      <c r="H29" s="10"/>
      <c r="L29" s="39"/>
      <c r="M29" s="39"/>
    </row>
    <row r="30" spans="1:13" customFormat="1" ht="31.15" customHeight="1">
      <c r="A30" s="560"/>
      <c r="B30" s="10"/>
      <c r="C30" s="10"/>
      <c r="D30" s="11"/>
      <c r="E30" s="8"/>
      <c r="F30" s="16"/>
      <c r="G30" s="16"/>
      <c r="H30" s="10"/>
    </row>
    <row r="31" spans="1:13" customFormat="1" ht="31.15" customHeight="1">
      <c r="A31" s="560"/>
      <c r="B31" s="13"/>
      <c r="C31" s="10"/>
      <c r="D31" s="11"/>
      <c r="E31" s="8"/>
      <c r="F31" s="16"/>
      <c r="G31" s="21"/>
      <c r="H31" s="10"/>
    </row>
    <row r="32" spans="1:13" customFormat="1" ht="31.15" customHeight="1">
      <c r="A32" s="560"/>
      <c r="B32" s="13"/>
      <c r="C32" s="10"/>
      <c r="D32" s="11"/>
      <c r="E32" s="8"/>
      <c r="F32" s="16"/>
      <c r="G32" s="21"/>
      <c r="H32" s="10"/>
    </row>
    <row r="33" spans="1:14" customFormat="1" ht="31.15" customHeight="1">
      <c r="A33" s="560"/>
      <c r="B33" s="13"/>
      <c r="C33" s="10"/>
      <c r="D33" s="11"/>
      <c r="E33" s="8"/>
      <c r="F33" s="16"/>
      <c r="G33" s="21"/>
      <c r="H33" s="10"/>
    </row>
    <row r="34" spans="1:14" customFormat="1" ht="31.15" customHeight="1">
      <c r="A34" s="560"/>
      <c r="B34" s="13"/>
      <c r="C34" s="10"/>
      <c r="D34" s="11"/>
      <c r="E34" s="8"/>
      <c r="F34" s="16"/>
      <c r="G34" s="21"/>
      <c r="H34" s="10"/>
    </row>
    <row r="35" spans="1:14" customFormat="1" ht="31.15" customHeight="1">
      <c r="A35" s="560"/>
      <c r="B35" s="8" t="s">
        <v>19</v>
      </c>
      <c r="C35" s="10"/>
      <c r="D35" s="11"/>
      <c r="E35" s="8"/>
      <c r="F35" s="16"/>
      <c r="G35" s="239"/>
      <c r="H35" s="46"/>
      <c r="K35" s="120"/>
    </row>
    <row r="36" spans="1:14" customFormat="1" ht="31.15" customHeight="1">
      <c r="A36" s="561" t="s">
        <v>1</v>
      </c>
      <c r="B36" s="8" t="s">
        <v>2</v>
      </c>
      <c r="C36" s="8" t="s">
        <v>3</v>
      </c>
      <c r="D36" s="7" t="s">
        <v>4</v>
      </c>
      <c r="E36" s="7" t="s">
        <v>5</v>
      </c>
      <c r="F36" s="14" t="s">
        <v>6</v>
      </c>
      <c r="G36" s="14" t="s">
        <v>7</v>
      </c>
      <c r="H36" s="7" t="s">
        <v>8</v>
      </c>
    </row>
    <row r="37" spans="1:14" s="2" customFormat="1" ht="31.35" customHeight="1">
      <c r="A37" s="560">
        <v>1</v>
      </c>
      <c r="B37" s="10" t="s">
        <v>102</v>
      </c>
      <c r="C37" s="8"/>
      <c r="D37" s="17"/>
      <c r="E37" s="8"/>
      <c r="F37" s="18"/>
      <c r="G37" s="19"/>
      <c r="H37" s="7"/>
    </row>
    <row r="38" spans="1:14" customFormat="1" ht="31.35" customHeight="1">
      <c r="A38" s="560"/>
      <c r="B38" s="10" t="s">
        <v>167</v>
      </c>
      <c r="C38" s="10" t="s">
        <v>377</v>
      </c>
      <c r="D38" s="11">
        <v>209.6</v>
      </c>
      <c r="E38" s="8" t="s">
        <v>82</v>
      </c>
      <c r="F38" s="20"/>
      <c r="G38" s="21"/>
      <c r="H38" s="10"/>
    </row>
    <row r="39" spans="1:14" customFormat="1" ht="31.35" customHeight="1">
      <c r="A39" s="560"/>
      <c r="B39" s="10" t="s">
        <v>199</v>
      </c>
      <c r="C39" s="10" t="s">
        <v>168</v>
      </c>
      <c r="D39" s="11">
        <v>87.6</v>
      </c>
      <c r="E39" s="8" t="s">
        <v>1481</v>
      </c>
      <c r="F39" s="20"/>
      <c r="G39" s="21"/>
      <c r="H39" s="10"/>
    </row>
    <row r="40" spans="1:14" customFormat="1" ht="31.35" customHeight="1">
      <c r="A40" s="560"/>
      <c r="B40" s="10"/>
      <c r="C40" s="10"/>
      <c r="D40" s="11"/>
      <c r="E40" s="8"/>
      <c r="F40" s="20"/>
      <c r="G40" s="21"/>
      <c r="H40" s="10"/>
    </row>
    <row r="41" spans="1:14" customFormat="1" ht="31.35" customHeight="1">
      <c r="A41" s="560"/>
      <c r="B41" s="10" t="s">
        <v>113</v>
      </c>
      <c r="C41" s="10" t="s">
        <v>360</v>
      </c>
      <c r="D41" s="11">
        <v>87.6</v>
      </c>
      <c r="E41" s="8" t="s">
        <v>85</v>
      </c>
      <c r="F41" s="161"/>
      <c r="G41" s="21"/>
      <c r="H41" s="10"/>
    </row>
    <row r="42" spans="1:14" customFormat="1" ht="31.15" customHeight="1">
      <c r="A42" s="560"/>
      <c r="B42" s="10"/>
      <c r="C42" s="10"/>
      <c r="D42" s="11"/>
      <c r="E42" s="8"/>
      <c r="F42" s="20"/>
      <c r="G42" s="21"/>
      <c r="H42" s="10"/>
      <c r="J42" s="132"/>
      <c r="L42" s="132"/>
      <c r="N42" s="132"/>
    </row>
    <row r="43" spans="1:14" customFormat="1" ht="31.15" customHeight="1">
      <c r="A43" s="560"/>
      <c r="B43" s="10" t="s">
        <v>114</v>
      </c>
      <c r="C43" s="10" t="s">
        <v>210</v>
      </c>
      <c r="D43" s="11">
        <v>87.6</v>
      </c>
      <c r="E43" s="8" t="s">
        <v>85</v>
      </c>
      <c r="F43" s="20"/>
      <c r="G43" s="21"/>
      <c r="H43" s="10"/>
    </row>
    <row r="44" spans="1:14" customFormat="1" ht="31.15" customHeight="1">
      <c r="A44" s="560"/>
      <c r="B44" s="10"/>
      <c r="C44" s="10"/>
      <c r="D44" s="11"/>
      <c r="E44" s="8"/>
      <c r="F44" s="20"/>
      <c r="G44" s="139"/>
      <c r="H44" s="136"/>
    </row>
    <row r="45" spans="1:14" customFormat="1" ht="31.15" customHeight="1">
      <c r="A45" s="560"/>
      <c r="B45" s="10"/>
      <c r="C45" s="136"/>
      <c r="D45" s="147"/>
      <c r="E45" s="137"/>
      <c r="F45" s="140"/>
      <c r="G45" s="139"/>
      <c r="H45" s="136"/>
    </row>
    <row r="46" spans="1:14" customFormat="1" ht="31.15" customHeight="1">
      <c r="A46" s="560"/>
      <c r="B46" s="8"/>
      <c r="C46" s="10"/>
      <c r="D46" s="110"/>
      <c r="E46" s="8"/>
      <c r="F46" s="20"/>
      <c r="G46" s="21"/>
      <c r="H46" s="10"/>
    </row>
    <row r="47" spans="1:14" customFormat="1" ht="31.15" customHeight="1">
      <c r="A47" s="560"/>
      <c r="B47" s="8"/>
      <c r="C47" s="10"/>
      <c r="D47" s="110"/>
      <c r="E47" s="8"/>
      <c r="F47" s="20"/>
      <c r="G47" s="21"/>
      <c r="H47" s="10"/>
    </row>
    <row r="48" spans="1:14" customFormat="1" ht="31.15" customHeight="1">
      <c r="A48" s="560"/>
      <c r="B48" s="10"/>
      <c r="C48" s="10"/>
      <c r="D48" s="130"/>
      <c r="E48" s="8"/>
      <c r="F48" s="16"/>
      <c r="G48" s="21"/>
      <c r="H48" s="10"/>
    </row>
    <row r="49" spans="1:14" customFormat="1" ht="31.15" customHeight="1">
      <c r="A49" s="560"/>
      <c r="B49" s="136"/>
      <c r="C49" s="136"/>
      <c r="D49" s="148"/>
      <c r="E49" s="137"/>
      <c r="F49" s="138"/>
      <c r="G49" s="139"/>
      <c r="H49" s="136"/>
    </row>
    <row r="50" spans="1:14" customFormat="1" ht="31.15" customHeight="1">
      <c r="A50" s="560"/>
      <c r="B50" s="10"/>
      <c r="C50" s="10"/>
      <c r="D50" s="110"/>
      <c r="E50" s="8"/>
      <c r="F50" s="20"/>
      <c r="G50" s="21"/>
      <c r="H50" s="10"/>
    </row>
    <row r="51" spans="1:14" customFormat="1" ht="31.15" customHeight="1">
      <c r="A51" s="560"/>
      <c r="B51" s="10"/>
      <c r="C51" s="10"/>
      <c r="D51" s="110"/>
      <c r="E51" s="8"/>
      <c r="F51" s="20"/>
      <c r="G51" s="21"/>
      <c r="H51" s="10"/>
    </row>
    <row r="52" spans="1:14" customFormat="1" ht="31.15" customHeight="1">
      <c r="A52" s="560"/>
      <c r="B52" s="10"/>
      <c r="C52" s="10"/>
      <c r="D52" s="110"/>
      <c r="E52" s="8"/>
      <c r="F52" s="20"/>
      <c r="G52" s="21"/>
      <c r="H52" s="10"/>
    </row>
    <row r="53" spans="1:14" customFormat="1" ht="31.15" customHeight="1">
      <c r="A53" s="560"/>
      <c r="B53" s="8" t="s">
        <v>123</v>
      </c>
      <c r="C53" s="10"/>
      <c r="D53" s="110"/>
      <c r="E53" s="8"/>
      <c r="F53" s="20"/>
      <c r="G53" s="21"/>
      <c r="H53" s="10"/>
    </row>
    <row r="54" spans="1:14" customFormat="1" ht="30.75" customHeight="1">
      <c r="A54" s="561" t="s">
        <v>1</v>
      </c>
      <c r="B54" s="8" t="s">
        <v>2</v>
      </c>
      <c r="C54" s="8" t="s">
        <v>3</v>
      </c>
      <c r="D54" s="7" t="s">
        <v>4</v>
      </c>
      <c r="E54" s="7" t="s">
        <v>5</v>
      </c>
      <c r="F54" s="14" t="s">
        <v>6</v>
      </c>
      <c r="G54" s="14" t="s">
        <v>7</v>
      </c>
      <c r="H54" s="7" t="s">
        <v>8</v>
      </c>
    </row>
    <row r="55" spans="1:14" s="2" customFormat="1" ht="31.35" customHeight="1">
      <c r="A55" s="560">
        <v>2</v>
      </c>
      <c r="B55" s="10" t="s">
        <v>68</v>
      </c>
      <c r="C55" s="8"/>
      <c r="D55" s="11"/>
      <c r="E55" s="8"/>
      <c r="F55" s="14"/>
      <c r="G55" s="14"/>
      <c r="H55" s="7"/>
    </row>
    <row r="56" spans="1:14" s="2" customFormat="1" ht="31.35" customHeight="1">
      <c r="A56" s="562"/>
      <c r="B56" s="10" t="s">
        <v>69</v>
      </c>
      <c r="C56" s="10" t="s">
        <v>209</v>
      </c>
      <c r="D56" s="11">
        <v>87.6</v>
      </c>
      <c r="E56" s="8" t="s">
        <v>85</v>
      </c>
      <c r="F56" s="42"/>
      <c r="G56" s="21"/>
      <c r="H56" s="10"/>
      <c r="N56" s="104"/>
    </row>
    <row r="57" spans="1:14" s="2" customFormat="1" ht="31.35" customHeight="1">
      <c r="A57" s="560"/>
      <c r="B57" s="10" t="s">
        <v>153</v>
      </c>
      <c r="C57" s="10" t="s">
        <v>156</v>
      </c>
      <c r="D57" s="328">
        <v>9.8000000000000007</v>
      </c>
      <c r="E57" s="8" t="s">
        <v>149</v>
      </c>
      <c r="F57" s="42"/>
      <c r="G57" s="21"/>
      <c r="H57" s="10"/>
    </row>
    <row r="58" spans="1:14" customFormat="1" ht="31.15" customHeight="1">
      <c r="A58" s="560"/>
      <c r="B58" s="10" t="s">
        <v>67</v>
      </c>
      <c r="C58" s="10" t="s">
        <v>157</v>
      </c>
      <c r="D58" s="11">
        <v>6.6999999999999993</v>
      </c>
      <c r="E58" s="8" t="s">
        <v>149</v>
      </c>
      <c r="F58" s="42"/>
      <c r="G58" s="21"/>
      <c r="H58" s="10"/>
    </row>
    <row r="59" spans="1:14" customFormat="1" ht="31.15" customHeight="1">
      <c r="A59" s="560"/>
      <c r="B59" s="10" t="s">
        <v>165</v>
      </c>
      <c r="C59" s="10" t="s">
        <v>158</v>
      </c>
      <c r="D59" s="11">
        <v>1.1000000000000001</v>
      </c>
      <c r="E59" s="8" t="s">
        <v>149</v>
      </c>
      <c r="F59" s="42"/>
      <c r="G59" s="21"/>
      <c r="H59" s="10"/>
    </row>
    <row r="60" spans="1:14" customFormat="1" ht="31.15" customHeight="1">
      <c r="A60" s="560"/>
      <c r="B60" s="10" t="s">
        <v>301</v>
      </c>
      <c r="C60" s="10" t="s">
        <v>361</v>
      </c>
      <c r="D60" s="102">
        <v>3.1999999999999997</v>
      </c>
      <c r="E60" s="8" t="s">
        <v>149</v>
      </c>
      <c r="F60" s="42"/>
      <c r="G60" s="21"/>
      <c r="H60" s="10"/>
    </row>
    <row r="61" spans="1:14" customFormat="1" ht="31.15" customHeight="1">
      <c r="A61" s="560"/>
      <c r="B61" s="10" t="s">
        <v>362</v>
      </c>
      <c r="C61" s="146" t="s">
        <v>1482</v>
      </c>
      <c r="D61" s="102">
        <v>0.2</v>
      </c>
      <c r="E61" s="8" t="s">
        <v>149</v>
      </c>
      <c r="F61" s="42"/>
      <c r="G61" s="21"/>
      <c r="H61" s="10"/>
    </row>
    <row r="62" spans="1:14" customFormat="1" ht="31.15" customHeight="1">
      <c r="A62" s="560"/>
      <c r="B62" s="10" t="s">
        <v>72</v>
      </c>
      <c r="C62" s="10" t="s">
        <v>77</v>
      </c>
      <c r="D62" s="130"/>
      <c r="E62" s="8" t="s">
        <v>73</v>
      </c>
      <c r="F62" s="682"/>
      <c r="G62" s="21"/>
      <c r="H62" s="10"/>
    </row>
    <row r="63" spans="1:14" customFormat="1" ht="31.15" customHeight="1">
      <c r="A63" s="560"/>
      <c r="B63" s="10" t="s">
        <v>76</v>
      </c>
      <c r="C63" s="146" t="s">
        <v>1483</v>
      </c>
      <c r="D63" s="102">
        <v>1.54</v>
      </c>
      <c r="E63" s="8" t="s">
        <v>149</v>
      </c>
      <c r="F63" s="42"/>
      <c r="G63" s="21"/>
      <c r="H63" s="10"/>
    </row>
    <row r="64" spans="1:14" customFormat="1" ht="31.15" customHeight="1">
      <c r="A64" s="560"/>
      <c r="B64" s="10" t="s">
        <v>71</v>
      </c>
      <c r="C64" s="265" t="s">
        <v>159</v>
      </c>
      <c r="D64" s="102">
        <v>1.54</v>
      </c>
      <c r="E64" s="8" t="s">
        <v>149</v>
      </c>
      <c r="F64" s="243"/>
      <c r="G64" s="21"/>
      <c r="H64" s="10"/>
    </row>
    <row r="65" spans="1:10" customFormat="1" ht="31.15" customHeight="1">
      <c r="A65" s="560"/>
      <c r="B65" s="10" t="s">
        <v>155</v>
      </c>
      <c r="C65" s="146" t="s">
        <v>1482</v>
      </c>
      <c r="D65" s="102">
        <v>0.5</v>
      </c>
      <c r="E65" s="8" t="s">
        <v>149</v>
      </c>
      <c r="F65" s="243"/>
      <c r="G65" s="21"/>
      <c r="H65" s="10"/>
    </row>
    <row r="66" spans="1:10" customFormat="1" ht="31.15" customHeight="1">
      <c r="A66" s="560"/>
      <c r="B66" s="10" t="s">
        <v>72</v>
      </c>
      <c r="C66" s="10" t="s">
        <v>380</v>
      </c>
      <c r="D66" s="11"/>
      <c r="E66" s="8" t="s">
        <v>73</v>
      </c>
      <c r="F66" s="138"/>
      <c r="G66" s="21"/>
      <c r="H66" s="10"/>
    </row>
    <row r="67" spans="1:10" customFormat="1" ht="31.15" customHeight="1">
      <c r="A67" s="560"/>
      <c r="B67" s="10" t="s">
        <v>70</v>
      </c>
      <c r="C67" s="10" t="s">
        <v>1298</v>
      </c>
      <c r="D67" s="11">
        <v>30.900000000000002</v>
      </c>
      <c r="E67" s="8" t="s">
        <v>85</v>
      </c>
      <c r="F67" s="162"/>
      <c r="G67" s="21"/>
      <c r="H67" s="10"/>
    </row>
    <row r="68" spans="1:10" customFormat="1" ht="31.15" customHeight="1">
      <c r="A68" s="560"/>
      <c r="B68" s="10" t="s">
        <v>160</v>
      </c>
      <c r="C68" s="10" t="s">
        <v>1484</v>
      </c>
      <c r="D68" s="102">
        <v>0.2</v>
      </c>
      <c r="E68" s="8" t="s">
        <v>1485</v>
      </c>
      <c r="F68" s="16"/>
      <c r="G68" s="21"/>
      <c r="H68" s="10"/>
    </row>
    <row r="69" spans="1:10" customFormat="1" ht="31.15" customHeight="1">
      <c r="A69" s="560"/>
      <c r="B69" s="10" t="s">
        <v>162</v>
      </c>
      <c r="C69" s="10" t="s">
        <v>166</v>
      </c>
      <c r="D69" s="102">
        <v>0.2</v>
      </c>
      <c r="E69" s="8" t="s">
        <v>1485</v>
      </c>
      <c r="F69" s="16"/>
      <c r="G69" s="21"/>
      <c r="H69" s="10"/>
    </row>
    <row r="70" spans="1:10" customFormat="1" ht="31.15" customHeight="1">
      <c r="A70" s="560"/>
      <c r="B70" s="10" t="s">
        <v>163</v>
      </c>
      <c r="C70" s="10" t="s">
        <v>164</v>
      </c>
      <c r="D70" s="102">
        <v>0.2</v>
      </c>
      <c r="E70" s="8" t="s">
        <v>1485</v>
      </c>
      <c r="F70" s="16"/>
      <c r="G70" s="21"/>
      <c r="H70" s="10"/>
    </row>
    <row r="71" spans="1:10" customFormat="1" ht="31.15" customHeight="1">
      <c r="A71" s="560"/>
      <c r="B71" s="8" t="s">
        <v>382</v>
      </c>
      <c r="C71" s="10"/>
      <c r="D71" s="11"/>
      <c r="E71" s="8"/>
      <c r="F71" s="16"/>
      <c r="G71" s="16"/>
      <c r="H71" s="10"/>
      <c r="J71" s="121"/>
    </row>
    <row r="72" spans="1:10" customFormat="1" ht="31.15" customHeight="1">
      <c r="A72" s="561" t="s">
        <v>1</v>
      </c>
      <c r="B72" s="8" t="s">
        <v>2</v>
      </c>
      <c r="C72" s="8" t="s">
        <v>3</v>
      </c>
      <c r="D72" s="7" t="s">
        <v>4</v>
      </c>
      <c r="E72" s="7" t="s">
        <v>5</v>
      </c>
      <c r="F72" s="14" t="s">
        <v>6</v>
      </c>
      <c r="G72" s="14" t="s">
        <v>7</v>
      </c>
      <c r="H72" s="7" t="s">
        <v>8</v>
      </c>
      <c r="J72" s="121"/>
    </row>
    <row r="73" spans="1:10" customFormat="1" ht="31.15" customHeight="1">
      <c r="A73" s="560"/>
      <c r="B73" s="10" t="s">
        <v>161</v>
      </c>
      <c r="C73" s="10"/>
      <c r="D73" s="11">
        <v>1</v>
      </c>
      <c r="E73" s="8" t="s">
        <v>17</v>
      </c>
      <c r="F73" s="16"/>
      <c r="G73" s="21"/>
      <c r="H73" s="10"/>
      <c r="J73" s="121"/>
    </row>
    <row r="74" spans="1:10" customFormat="1" ht="31.15" customHeight="1">
      <c r="A74" s="560"/>
      <c r="B74" s="10" t="s">
        <v>1486</v>
      </c>
      <c r="C74" s="10" t="s">
        <v>1487</v>
      </c>
      <c r="D74" s="11">
        <v>10</v>
      </c>
      <c r="E74" s="8" t="s">
        <v>21</v>
      </c>
      <c r="F74" s="16"/>
      <c r="G74" s="21"/>
      <c r="H74" s="10"/>
      <c r="J74" s="121"/>
    </row>
    <row r="75" spans="1:10" customFormat="1" ht="31.15" customHeight="1">
      <c r="A75" s="560"/>
      <c r="B75" s="10" t="s">
        <v>1486</v>
      </c>
      <c r="C75" s="10" t="s">
        <v>1488</v>
      </c>
      <c r="D75" s="11">
        <v>4</v>
      </c>
      <c r="E75" s="8" t="s">
        <v>21</v>
      </c>
      <c r="F75" s="16"/>
      <c r="G75" s="21"/>
      <c r="H75" s="10"/>
      <c r="J75" s="121"/>
    </row>
    <row r="76" spans="1:10" customFormat="1" ht="31.15" customHeight="1">
      <c r="A76" s="560"/>
      <c r="B76" s="10" t="s">
        <v>204</v>
      </c>
      <c r="C76" s="10" t="s">
        <v>1489</v>
      </c>
      <c r="D76" s="11">
        <v>26</v>
      </c>
      <c r="E76" s="8" t="s">
        <v>1490</v>
      </c>
      <c r="F76" s="16"/>
      <c r="G76" s="21"/>
      <c r="H76" s="10"/>
      <c r="J76" s="121"/>
    </row>
    <row r="77" spans="1:10" customFormat="1" ht="31.15" customHeight="1">
      <c r="A77" s="560"/>
      <c r="B77" s="159"/>
      <c r="C77" s="10"/>
      <c r="D77" s="11"/>
      <c r="E77" s="8"/>
      <c r="F77" s="16"/>
      <c r="G77" s="16"/>
      <c r="H77" s="10"/>
      <c r="J77" s="121"/>
    </row>
    <row r="78" spans="1:10" customFormat="1" ht="31.15" customHeight="1">
      <c r="A78" s="560"/>
      <c r="B78" s="159"/>
      <c r="C78" s="10"/>
      <c r="D78" s="11"/>
      <c r="E78" s="8"/>
      <c r="F78" s="16"/>
      <c r="G78" s="16"/>
      <c r="H78" s="10"/>
      <c r="J78" s="121"/>
    </row>
    <row r="79" spans="1:10" customFormat="1" ht="31.15" customHeight="1">
      <c r="A79" s="560"/>
      <c r="B79" s="159"/>
      <c r="C79" s="10"/>
      <c r="D79" s="11"/>
      <c r="E79" s="8"/>
      <c r="F79" s="16"/>
      <c r="G79" s="16"/>
      <c r="H79" s="10"/>
      <c r="J79" s="121"/>
    </row>
    <row r="80" spans="1:10" customFormat="1" ht="31.15" customHeight="1">
      <c r="A80" s="560"/>
      <c r="B80" s="159"/>
      <c r="C80" s="10"/>
      <c r="D80" s="11"/>
      <c r="E80" s="8"/>
      <c r="F80" s="16"/>
      <c r="G80" s="16"/>
      <c r="H80" s="10"/>
      <c r="J80" s="121"/>
    </row>
    <row r="81" spans="1:10" customFormat="1" ht="31.15" customHeight="1">
      <c r="A81" s="560"/>
      <c r="B81" s="159"/>
      <c r="C81" s="10"/>
      <c r="D81" s="11"/>
      <c r="E81" s="8"/>
      <c r="F81" s="16"/>
      <c r="G81" s="16"/>
      <c r="H81" s="10"/>
      <c r="J81" s="121"/>
    </row>
    <row r="82" spans="1:10" customFormat="1" ht="31.15" customHeight="1">
      <c r="A82" s="560"/>
      <c r="B82" s="159"/>
      <c r="C82" s="10"/>
      <c r="D82" s="11"/>
      <c r="E82" s="8"/>
      <c r="F82" s="16"/>
      <c r="G82" s="16"/>
      <c r="H82" s="10"/>
      <c r="J82" s="121"/>
    </row>
    <row r="83" spans="1:10" customFormat="1" ht="31.15" customHeight="1">
      <c r="A83" s="560"/>
      <c r="B83" s="159"/>
      <c r="C83" s="10"/>
      <c r="D83" s="11"/>
      <c r="E83" s="8"/>
      <c r="F83" s="16"/>
      <c r="G83" s="16"/>
      <c r="H83" s="10"/>
      <c r="J83" s="121"/>
    </row>
    <row r="84" spans="1:10" customFormat="1" ht="31.15" customHeight="1">
      <c r="A84" s="560"/>
      <c r="B84" s="159"/>
      <c r="C84" s="10"/>
      <c r="D84" s="11"/>
      <c r="E84" s="8"/>
      <c r="F84" s="16"/>
      <c r="G84" s="16"/>
      <c r="H84" s="10"/>
      <c r="J84" s="121"/>
    </row>
    <row r="85" spans="1:10" customFormat="1" ht="31.15" customHeight="1">
      <c r="A85" s="560"/>
      <c r="B85" s="159"/>
      <c r="C85" s="10"/>
      <c r="D85" s="11"/>
      <c r="E85" s="8"/>
      <c r="F85" s="16"/>
      <c r="G85" s="16"/>
      <c r="H85" s="10"/>
      <c r="J85" s="121"/>
    </row>
    <row r="86" spans="1:10" customFormat="1" ht="31.15" customHeight="1">
      <c r="A86" s="560"/>
      <c r="B86" s="159"/>
      <c r="C86" s="10"/>
      <c r="D86" s="11"/>
      <c r="E86" s="8"/>
      <c r="F86" s="16"/>
      <c r="G86" s="16"/>
      <c r="H86" s="10"/>
      <c r="J86" s="121"/>
    </row>
    <row r="87" spans="1:10" customFormat="1" ht="31.15" customHeight="1">
      <c r="A87" s="560"/>
      <c r="B87" s="159"/>
      <c r="C87" s="10"/>
      <c r="D87" s="11"/>
      <c r="E87" s="8"/>
      <c r="F87" s="16"/>
      <c r="G87" s="16"/>
      <c r="H87" s="10"/>
      <c r="J87" s="121"/>
    </row>
    <row r="88" spans="1:10" customFormat="1" ht="31.15" customHeight="1">
      <c r="A88" s="560"/>
      <c r="B88" s="159" t="s">
        <v>124</v>
      </c>
      <c r="C88" s="10"/>
      <c r="D88" s="11"/>
      <c r="E88" s="8"/>
      <c r="F88" s="16"/>
      <c r="G88" s="16"/>
      <c r="H88" s="10"/>
      <c r="J88" s="121"/>
    </row>
    <row r="89" spans="1:10" customFormat="1" ht="31.15" customHeight="1">
      <c r="A89" s="561" t="s">
        <v>1</v>
      </c>
      <c r="B89" s="8" t="s">
        <v>2</v>
      </c>
      <c r="C89" s="8" t="s">
        <v>3</v>
      </c>
      <c r="D89" s="7" t="s">
        <v>4</v>
      </c>
      <c r="E89" s="7" t="s">
        <v>5</v>
      </c>
      <c r="F89" s="14" t="s">
        <v>6</v>
      </c>
      <c r="G89" s="14" t="s">
        <v>7</v>
      </c>
      <c r="H89" s="7" t="s">
        <v>8</v>
      </c>
    </row>
    <row r="90" spans="1:10" customFormat="1" ht="31.15" customHeight="1">
      <c r="A90" s="560">
        <v>3</v>
      </c>
      <c r="B90" s="10" t="s">
        <v>103</v>
      </c>
      <c r="C90" s="10"/>
      <c r="D90" s="11"/>
      <c r="E90" s="8"/>
      <c r="F90" s="16"/>
      <c r="G90" s="16"/>
      <c r="H90" s="10"/>
    </row>
    <row r="91" spans="1:10" customFormat="1" ht="31.35" customHeight="1">
      <c r="A91" s="560"/>
      <c r="B91" s="10" t="s">
        <v>206</v>
      </c>
      <c r="C91" s="10" t="s">
        <v>207</v>
      </c>
      <c r="D91" s="130">
        <v>1</v>
      </c>
      <c r="E91" s="8" t="s">
        <v>17</v>
      </c>
      <c r="F91" s="115"/>
      <c r="G91" s="21"/>
      <c r="H91" s="10" t="s">
        <v>216</v>
      </c>
    </row>
    <row r="92" spans="1:10" customFormat="1" ht="31.15" customHeight="1">
      <c r="A92" s="560"/>
      <c r="B92" s="10"/>
      <c r="C92" s="10"/>
      <c r="D92" s="102"/>
      <c r="E92" s="8"/>
      <c r="F92" s="16"/>
      <c r="G92" s="21"/>
      <c r="H92" s="10"/>
    </row>
    <row r="93" spans="1:10" customFormat="1" ht="31.15" customHeight="1">
      <c r="A93" s="560"/>
      <c r="B93" s="10"/>
      <c r="C93" s="10"/>
      <c r="D93" s="102"/>
      <c r="E93" s="8"/>
      <c r="F93" s="138"/>
      <c r="G93" s="21"/>
      <c r="H93" s="10"/>
      <c r="J93" s="121"/>
    </row>
    <row r="94" spans="1:10" customFormat="1" ht="31.15" customHeight="1">
      <c r="A94" s="560"/>
      <c r="B94" s="10"/>
      <c r="C94" s="10"/>
      <c r="D94" s="102"/>
      <c r="E94" s="8"/>
      <c r="F94" s="138"/>
      <c r="G94" s="21"/>
      <c r="H94" s="10"/>
    </row>
    <row r="95" spans="1:10" customFormat="1" ht="31.15" customHeight="1">
      <c r="A95" s="560"/>
      <c r="B95" s="8"/>
      <c r="C95" s="10"/>
      <c r="D95" s="102"/>
      <c r="E95" s="8"/>
      <c r="F95" s="16"/>
      <c r="G95" s="21"/>
      <c r="H95" s="10"/>
    </row>
    <row r="96" spans="1:10" customFormat="1" ht="31.15" customHeight="1">
      <c r="A96" s="560"/>
      <c r="B96" s="10"/>
      <c r="C96" s="10"/>
      <c r="D96" s="130"/>
      <c r="E96" s="8"/>
      <c r="F96" s="16"/>
      <c r="G96" s="21"/>
      <c r="H96" s="10"/>
    </row>
    <row r="97" spans="1:10" customFormat="1" ht="31.15" customHeight="1">
      <c r="A97" s="560"/>
      <c r="B97" s="10"/>
      <c r="C97" s="10"/>
      <c r="D97" s="130"/>
      <c r="E97" s="8"/>
      <c r="F97" s="16"/>
      <c r="G97" s="21"/>
      <c r="H97" s="10"/>
    </row>
    <row r="98" spans="1:10" customFormat="1" ht="31.15" customHeight="1">
      <c r="A98" s="560"/>
      <c r="B98" s="10"/>
      <c r="C98" s="10"/>
      <c r="D98" s="11"/>
      <c r="E98" s="8"/>
      <c r="F98" s="16"/>
      <c r="G98" s="21"/>
      <c r="H98" s="10"/>
    </row>
    <row r="99" spans="1:10" customFormat="1" ht="31.15" customHeight="1">
      <c r="A99" s="560"/>
      <c r="B99" s="10"/>
      <c r="C99" s="10"/>
      <c r="D99" s="11"/>
      <c r="E99" s="8"/>
      <c r="F99" s="16"/>
      <c r="G99" s="21"/>
      <c r="H99" s="10"/>
    </row>
    <row r="100" spans="1:10" customFormat="1" ht="31.15" customHeight="1">
      <c r="A100" s="560"/>
      <c r="B100" s="10"/>
      <c r="C100" s="10"/>
      <c r="D100" s="102"/>
      <c r="E100" s="8"/>
      <c r="F100" s="138"/>
      <c r="G100" s="21"/>
      <c r="H100" s="10"/>
    </row>
    <row r="101" spans="1:10" customFormat="1" ht="31.15" customHeight="1">
      <c r="A101" s="560"/>
      <c r="B101" s="10"/>
      <c r="C101" s="10"/>
      <c r="D101" s="102"/>
      <c r="E101" s="8"/>
      <c r="F101" s="138"/>
      <c r="G101" s="21"/>
      <c r="H101" s="10"/>
    </row>
    <row r="102" spans="1:10" customFormat="1" ht="31.15" customHeight="1">
      <c r="A102" s="560"/>
      <c r="B102" s="10"/>
      <c r="C102" s="10"/>
      <c r="D102" s="102"/>
      <c r="E102" s="8"/>
      <c r="F102" s="138"/>
      <c r="G102" s="21"/>
      <c r="H102" s="10"/>
    </row>
    <row r="103" spans="1:10" customFormat="1" ht="30.75" customHeight="1">
      <c r="A103" s="560"/>
      <c r="B103" s="10"/>
      <c r="C103" s="10"/>
      <c r="D103" s="11"/>
      <c r="E103" s="8"/>
      <c r="F103" s="16"/>
      <c r="G103" s="21"/>
      <c r="H103" s="10"/>
    </row>
    <row r="104" spans="1:10" customFormat="1" ht="31.15" customHeight="1">
      <c r="A104" s="560"/>
      <c r="B104" s="10"/>
      <c r="C104" s="10"/>
      <c r="D104" s="11"/>
      <c r="E104" s="8"/>
      <c r="F104" s="16"/>
      <c r="G104" s="16"/>
      <c r="H104" s="10"/>
    </row>
    <row r="105" spans="1:10" customFormat="1" ht="31.15" customHeight="1">
      <c r="A105" s="560"/>
      <c r="B105" s="10"/>
      <c r="C105" s="10"/>
      <c r="D105" s="11"/>
      <c r="E105" s="8"/>
      <c r="F105" s="16"/>
      <c r="G105" s="16"/>
      <c r="H105" s="10"/>
    </row>
    <row r="106" spans="1:10" customFormat="1" ht="31.15" customHeight="1">
      <c r="A106" s="560"/>
      <c r="B106" s="10" t="s">
        <v>125</v>
      </c>
      <c r="C106" s="10"/>
      <c r="D106" s="11"/>
      <c r="E106" s="8"/>
      <c r="F106" s="16"/>
      <c r="G106" s="115"/>
      <c r="H106" s="10"/>
      <c r="I106" s="93"/>
      <c r="J106" s="103"/>
    </row>
    <row r="107" spans="1:10" customFormat="1" ht="31.15" customHeight="1">
      <c r="A107" s="561" t="s">
        <v>1</v>
      </c>
      <c r="B107" s="8" t="s">
        <v>2</v>
      </c>
      <c r="C107" s="8" t="s">
        <v>3</v>
      </c>
      <c r="D107" s="7" t="s">
        <v>4</v>
      </c>
      <c r="E107" s="7" t="s">
        <v>5</v>
      </c>
      <c r="F107" s="14" t="s">
        <v>6</v>
      </c>
      <c r="G107" s="14" t="s">
        <v>7</v>
      </c>
      <c r="H107" s="7" t="s">
        <v>8</v>
      </c>
      <c r="I107" s="93"/>
    </row>
    <row r="108" spans="1:10" customFormat="1" ht="31.15" customHeight="1">
      <c r="A108" s="560">
        <v>4</v>
      </c>
      <c r="B108" s="10" t="s">
        <v>104</v>
      </c>
      <c r="C108" s="10"/>
      <c r="D108" s="11"/>
      <c r="E108" s="8"/>
      <c r="F108" s="16"/>
      <c r="G108" s="16"/>
      <c r="H108" s="10"/>
      <c r="I108" s="93"/>
    </row>
    <row r="109" spans="1:10" customFormat="1" ht="31.15" customHeight="1">
      <c r="A109" s="560"/>
      <c r="B109" s="10" t="s">
        <v>115</v>
      </c>
      <c r="C109" s="10" t="s">
        <v>1457</v>
      </c>
      <c r="D109" s="130">
        <v>1</v>
      </c>
      <c r="E109" s="8" t="s">
        <v>17</v>
      </c>
      <c r="F109" s="138"/>
      <c r="G109" s="21"/>
      <c r="H109" s="259" t="s">
        <v>171</v>
      </c>
      <c r="I109" s="93"/>
    </row>
    <row r="110" spans="1:10" customFormat="1" ht="31.15" customHeight="1">
      <c r="A110" s="560"/>
      <c r="B110" s="10" t="s">
        <v>115</v>
      </c>
      <c r="C110" s="10" t="s">
        <v>1458</v>
      </c>
      <c r="D110" s="11">
        <v>1</v>
      </c>
      <c r="E110" s="8" t="s">
        <v>17</v>
      </c>
      <c r="F110" s="138"/>
      <c r="G110" s="21"/>
      <c r="H110" s="259" t="s">
        <v>172</v>
      </c>
      <c r="I110" s="93"/>
    </row>
    <row r="111" spans="1:10" customFormat="1" ht="31.15" customHeight="1">
      <c r="A111" s="560"/>
      <c r="B111" s="10" t="s">
        <v>115</v>
      </c>
      <c r="C111" s="10" t="s">
        <v>1459</v>
      </c>
      <c r="D111" s="11">
        <v>1</v>
      </c>
      <c r="E111" s="8" t="s">
        <v>17</v>
      </c>
      <c r="F111" s="138"/>
      <c r="G111" s="21"/>
      <c r="H111" s="259" t="s">
        <v>173</v>
      </c>
      <c r="I111" s="93"/>
    </row>
    <row r="112" spans="1:10" customFormat="1" ht="31.15" customHeight="1">
      <c r="A112" s="560"/>
      <c r="B112" s="10" t="s">
        <v>115</v>
      </c>
      <c r="C112" s="10" t="s">
        <v>1247</v>
      </c>
      <c r="D112" s="11">
        <v>1</v>
      </c>
      <c r="E112" s="8" t="s">
        <v>17</v>
      </c>
      <c r="F112" s="138"/>
      <c r="G112" s="21"/>
      <c r="H112" s="259" t="s">
        <v>1075</v>
      </c>
      <c r="I112" s="93"/>
    </row>
    <row r="113" spans="1:10" customFormat="1" ht="31.15" customHeight="1">
      <c r="A113" s="560"/>
      <c r="B113" s="10"/>
      <c r="C113" s="10"/>
      <c r="D113" s="102"/>
      <c r="E113" s="8"/>
      <c r="F113" s="16"/>
      <c r="G113" s="16"/>
      <c r="H113" s="10"/>
      <c r="I113" s="93"/>
    </row>
    <row r="114" spans="1:10" customFormat="1" ht="31.15" customHeight="1">
      <c r="A114" s="560"/>
      <c r="B114" s="10"/>
      <c r="C114" s="10"/>
      <c r="D114" s="11"/>
      <c r="E114" s="8"/>
      <c r="F114" s="16"/>
      <c r="G114" s="16"/>
      <c r="H114" s="10"/>
      <c r="I114" s="93"/>
    </row>
    <row r="115" spans="1:10" customFormat="1" ht="31.15" customHeight="1">
      <c r="A115" s="560"/>
      <c r="B115" s="10" t="s">
        <v>383</v>
      </c>
      <c r="C115" s="10" t="s">
        <v>1294</v>
      </c>
      <c r="D115" s="11">
        <v>4</v>
      </c>
      <c r="E115" s="8" t="s">
        <v>85</v>
      </c>
      <c r="F115" s="16"/>
      <c r="G115" s="21"/>
      <c r="H115" s="10"/>
      <c r="I115" s="93"/>
    </row>
    <row r="116" spans="1:10" customFormat="1" ht="31.15" customHeight="1">
      <c r="A116" s="560"/>
      <c r="B116" s="10" t="s">
        <v>1248</v>
      </c>
      <c r="C116" s="10" t="s">
        <v>1491</v>
      </c>
      <c r="D116" s="11">
        <v>4</v>
      </c>
      <c r="E116" s="8" t="s">
        <v>85</v>
      </c>
      <c r="F116" s="16"/>
      <c r="G116" s="21"/>
      <c r="H116" s="10"/>
      <c r="I116" s="93"/>
    </row>
    <row r="117" spans="1:10" customFormat="1" ht="31.15" customHeight="1">
      <c r="A117" s="560"/>
      <c r="B117" s="10"/>
      <c r="C117" s="10"/>
      <c r="D117" s="11"/>
      <c r="E117" s="8"/>
      <c r="F117" s="16"/>
      <c r="G117" s="21"/>
      <c r="H117" s="10"/>
      <c r="I117" s="93"/>
    </row>
    <row r="118" spans="1:10" customFormat="1" ht="31.15" customHeight="1">
      <c r="A118" s="560"/>
      <c r="B118" s="10" t="s">
        <v>190</v>
      </c>
      <c r="C118" s="10"/>
      <c r="D118" s="102">
        <v>87.6</v>
      </c>
      <c r="E118" s="8" t="s">
        <v>85</v>
      </c>
      <c r="F118" s="16"/>
      <c r="G118" s="21"/>
      <c r="H118" s="10"/>
      <c r="I118" s="93"/>
    </row>
    <row r="119" spans="1:10" customFormat="1" ht="31.15" customHeight="1">
      <c r="A119" s="560"/>
      <c r="B119" s="10"/>
      <c r="C119" s="10"/>
      <c r="D119" s="11"/>
      <c r="E119" s="8"/>
      <c r="F119" s="16"/>
      <c r="G119" s="16"/>
      <c r="H119" s="10"/>
      <c r="I119" s="93"/>
    </row>
    <row r="120" spans="1:10" customFormat="1" ht="31.15" customHeight="1">
      <c r="A120" s="560"/>
      <c r="B120" s="10"/>
      <c r="C120" s="10"/>
      <c r="D120" s="11"/>
      <c r="E120" s="8"/>
      <c r="F120" s="16"/>
      <c r="G120" s="16"/>
      <c r="H120" s="10"/>
      <c r="I120" s="93"/>
    </row>
    <row r="121" spans="1:10" customFormat="1" ht="31.15" customHeight="1">
      <c r="A121" s="560"/>
      <c r="B121" s="10"/>
      <c r="C121" s="10"/>
      <c r="D121" s="11"/>
      <c r="E121" s="8"/>
      <c r="F121" s="16"/>
      <c r="G121" s="16"/>
      <c r="H121" s="10"/>
      <c r="I121" s="93"/>
    </row>
    <row r="122" spans="1:10" customFormat="1" ht="31.15" customHeight="1">
      <c r="A122" s="560"/>
      <c r="B122" s="8" t="s">
        <v>62</v>
      </c>
      <c r="C122" s="10"/>
      <c r="D122" s="11"/>
      <c r="E122" s="8"/>
      <c r="F122" s="16"/>
      <c r="G122" s="16"/>
      <c r="H122" s="10"/>
      <c r="I122" s="93"/>
      <c r="J122" s="121"/>
    </row>
    <row r="123" spans="1:10" customFormat="1" ht="31.15" customHeight="1">
      <c r="A123" s="560" t="s">
        <v>1</v>
      </c>
      <c r="B123" s="10" t="s">
        <v>2</v>
      </c>
      <c r="C123" s="10" t="s">
        <v>3</v>
      </c>
      <c r="D123" s="11" t="s">
        <v>4</v>
      </c>
      <c r="E123" s="8" t="s">
        <v>5</v>
      </c>
      <c r="F123" s="22" t="s">
        <v>6</v>
      </c>
      <c r="G123" s="22" t="s">
        <v>7</v>
      </c>
      <c r="H123" s="10" t="s">
        <v>8</v>
      </c>
      <c r="I123" s="93"/>
      <c r="J123" s="121"/>
    </row>
    <row r="124" spans="1:10" customFormat="1" ht="31.15" customHeight="1">
      <c r="A124" s="560">
        <v>5</v>
      </c>
      <c r="B124" s="10" t="s">
        <v>129</v>
      </c>
      <c r="C124" s="10"/>
      <c r="D124" s="11"/>
      <c r="E124" s="8"/>
      <c r="F124" s="16"/>
      <c r="G124" s="16"/>
      <c r="H124" s="10"/>
      <c r="I124" s="93"/>
      <c r="J124" s="121"/>
    </row>
    <row r="125" spans="1:10" customFormat="1" ht="31.15" customHeight="1">
      <c r="A125" s="560"/>
      <c r="B125" s="10" t="s">
        <v>170</v>
      </c>
      <c r="C125" s="10" t="s">
        <v>1272</v>
      </c>
      <c r="D125" s="11">
        <v>31</v>
      </c>
      <c r="E125" s="8" t="s">
        <v>197</v>
      </c>
      <c r="F125" s="16"/>
      <c r="G125" s="21"/>
      <c r="H125" s="10"/>
      <c r="I125" s="93"/>
      <c r="J125" s="121"/>
    </row>
    <row r="126" spans="1:10" customFormat="1" ht="31.15" customHeight="1">
      <c r="A126" s="560"/>
      <c r="B126" s="10"/>
      <c r="C126" s="10" t="s">
        <v>1273</v>
      </c>
      <c r="D126" s="11">
        <v>6</v>
      </c>
      <c r="E126" s="8" t="s">
        <v>1490</v>
      </c>
      <c r="F126" s="16"/>
      <c r="G126" s="21"/>
      <c r="H126" s="10"/>
      <c r="I126" s="93"/>
      <c r="J126" s="121"/>
    </row>
    <row r="127" spans="1:10" customFormat="1" ht="31.15" customHeight="1">
      <c r="A127" s="560"/>
      <c r="B127" s="10" t="s">
        <v>213</v>
      </c>
      <c r="C127" s="10" t="s">
        <v>363</v>
      </c>
      <c r="D127" s="11">
        <v>5</v>
      </c>
      <c r="E127" s="8" t="s">
        <v>197</v>
      </c>
      <c r="F127" s="16"/>
      <c r="G127" s="21"/>
      <c r="H127" s="10"/>
      <c r="I127" s="93"/>
      <c r="J127" s="121"/>
    </row>
    <row r="128" spans="1:10" customFormat="1" ht="31.15" customHeight="1">
      <c r="A128" s="560"/>
      <c r="B128" s="10" t="s">
        <v>212</v>
      </c>
      <c r="C128" s="10" t="s">
        <v>349</v>
      </c>
      <c r="D128" s="11">
        <v>3.4</v>
      </c>
      <c r="E128" s="8" t="s">
        <v>197</v>
      </c>
      <c r="F128" s="16"/>
      <c r="G128" s="21"/>
      <c r="H128" s="10"/>
      <c r="I128" s="93"/>
      <c r="J128" s="121"/>
    </row>
    <row r="129" spans="1:10" customFormat="1" ht="31.15" customHeight="1">
      <c r="A129" s="560"/>
      <c r="B129" s="10" t="s">
        <v>1269</v>
      </c>
      <c r="C129" s="10" t="s">
        <v>1270</v>
      </c>
      <c r="D129" s="11">
        <v>7.4</v>
      </c>
      <c r="E129" s="8" t="s">
        <v>197</v>
      </c>
      <c r="F129" s="16"/>
      <c r="G129" s="16"/>
      <c r="H129" s="10"/>
      <c r="I129" s="93"/>
      <c r="J129" s="121"/>
    </row>
    <row r="130" spans="1:10" customFormat="1" ht="31.15" customHeight="1">
      <c r="A130" s="560"/>
      <c r="B130" s="10" t="s">
        <v>170</v>
      </c>
      <c r="C130" s="10" t="s">
        <v>1271</v>
      </c>
      <c r="D130" s="11">
        <v>31</v>
      </c>
      <c r="E130" s="8" t="s">
        <v>197</v>
      </c>
      <c r="F130" s="16"/>
      <c r="G130" s="16"/>
      <c r="H130" s="10"/>
      <c r="I130" s="93"/>
      <c r="J130" s="121"/>
    </row>
    <row r="131" spans="1:10" customFormat="1" ht="31.15" customHeight="1">
      <c r="A131" s="560"/>
      <c r="B131" s="10" t="s">
        <v>213</v>
      </c>
      <c r="C131" s="10" t="s">
        <v>1492</v>
      </c>
      <c r="D131" s="11">
        <v>5</v>
      </c>
      <c r="E131" s="8" t="s">
        <v>197</v>
      </c>
      <c r="F131" s="16"/>
      <c r="G131" s="16"/>
      <c r="H131" s="10"/>
      <c r="I131" s="93"/>
      <c r="J131" s="121"/>
    </row>
    <row r="132" spans="1:10" customFormat="1" ht="31.15" customHeight="1">
      <c r="A132" s="560"/>
      <c r="B132" s="10" t="s">
        <v>1456</v>
      </c>
      <c r="C132" s="10" t="s">
        <v>1277</v>
      </c>
      <c r="D132" s="11"/>
      <c r="E132" s="8" t="s">
        <v>73</v>
      </c>
      <c r="F132" s="16"/>
      <c r="G132" s="16"/>
      <c r="H132" s="10"/>
      <c r="I132" s="93"/>
      <c r="J132" s="121"/>
    </row>
    <row r="133" spans="1:10" customFormat="1" ht="31.15" customHeight="1">
      <c r="A133" s="560"/>
      <c r="B133" s="351"/>
      <c r="C133" s="90"/>
      <c r="D133" s="11"/>
      <c r="E133" s="8"/>
      <c r="F133" s="16"/>
      <c r="G133" s="16"/>
      <c r="H133" s="10"/>
      <c r="I133" s="93"/>
      <c r="J133" s="121"/>
    </row>
    <row r="134" spans="1:10" customFormat="1" ht="31.15" customHeight="1">
      <c r="A134" s="560"/>
      <c r="B134" s="10" t="s">
        <v>211</v>
      </c>
      <c r="C134" s="10" t="s">
        <v>1295</v>
      </c>
      <c r="D134" s="11">
        <v>1</v>
      </c>
      <c r="E134" s="8" t="s">
        <v>197</v>
      </c>
      <c r="F134" s="16"/>
      <c r="G134" s="21"/>
      <c r="H134" s="10"/>
      <c r="I134" s="93"/>
      <c r="J134" s="121"/>
    </row>
    <row r="135" spans="1:10" customFormat="1" ht="31.15" customHeight="1">
      <c r="A135" s="560"/>
      <c r="B135" s="10"/>
      <c r="C135" s="10"/>
      <c r="D135" s="11"/>
      <c r="E135" s="8"/>
      <c r="F135" s="16"/>
      <c r="G135" s="16"/>
      <c r="H135" s="10"/>
      <c r="I135" s="93"/>
      <c r="J135" s="121"/>
    </row>
    <row r="136" spans="1:10" customFormat="1" ht="31.15" customHeight="1">
      <c r="A136" s="560"/>
      <c r="B136" s="10"/>
      <c r="C136" s="10"/>
      <c r="D136" s="11"/>
      <c r="E136" s="8"/>
      <c r="F136" s="16"/>
      <c r="G136" s="16"/>
      <c r="H136" s="10"/>
      <c r="I136" s="93"/>
      <c r="J136" s="121"/>
    </row>
    <row r="137" spans="1:10" customFormat="1" ht="31.15" customHeight="1">
      <c r="A137" s="560"/>
      <c r="B137" s="8" t="s">
        <v>62</v>
      </c>
      <c r="C137" s="10"/>
      <c r="D137" s="11"/>
      <c r="E137" s="8"/>
      <c r="F137" s="16"/>
      <c r="G137" s="16"/>
      <c r="H137" s="10"/>
      <c r="I137" s="93"/>
      <c r="J137" s="121"/>
    </row>
    <row r="138" spans="1:10" customFormat="1" ht="31.15" customHeight="1">
      <c r="A138" s="561" t="s">
        <v>1</v>
      </c>
      <c r="B138" s="8" t="s">
        <v>2</v>
      </c>
      <c r="C138" s="8" t="s">
        <v>3</v>
      </c>
      <c r="D138" s="7" t="s">
        <v>4</v>
      </c>
      <c r="E138" s="7" t="s">
        <v>5</v>
      </c>
      <c r="F138" s="14" t="s">
        <v>6</v>
      </c>
      <c r="G138" s="14" t="s">
        <v>7</v>
      </c>
      <c r="H138" s="7" t="s">
        <v>8</v>
      </c>
    </row>
    <row r="139" spans="1:10" customFormat="1" ht="31.15" customHeight="1">
      <c r="A139" s="560">
        <v>6</v>
      </c>
      <c r="B139" s="10" t="s">
        <v>105</v>
      </c>
      <c r="C139" s="10"/>
      <c r="D139" s="7"/>
      <c r="E139" s="7"/>
      <c r="F139" s="14"/>
      <c r="G139" s="14"/>
      <c r="H139" s="7"/>
    </row>
    <row r="140" spans="1:10" customFormat="1" ht="31.15" customHeight="1">
      <c r="A140" s="560"/>
      <c r="B140" s="10" t="s">
        <v>203</v>
      </c>
      <c r="C140" s="10" t="s">
        <v>350</v>
      </c>
      <c r="D140" s="11">
        <v>3.2</v>
      </c>
      <c r="E140" s="8" t="s">
        <v>85</v>
      </c>
      <c r="F140" s="16"/>
      <c r="G140" s="21"/>
      <c r="H140" s="10"/>
    </row>
    <row r="141" spans="1:10" customFormat="1" ht="31.15" customHeight="1">
      <c r="A141" s="560"/>
      <c r="B141" s="10" t="s">
        <v>203</v>
      </c>
      <c r="C141" s="10" t="s">
        <v>352</v>
      </c>
      <c r="D141" s="11">
        <v>3.2</v>
      </c>
      <c r="E141" s="8" t="s">
        <v>85</v>
      </c>
      <c r="F141" s="16"/>
      <c r="G141" s="21"/>
      <c r="H141" s="10"/>
    </row>
    <row r="142" spans="1:10" customFormat="1" ht="31.15" customHeight="1">
      <c r="A142" s="560"/>
      <c r="B142" s="10" t="s">
        <v>116</v>
      </c>
      <c r="C142" s="10" t="s">
        <v>257</v>
      </c>
      <c r="D142" s="11">
        <v>11</v>
      </c>
      <c r="E142" s="8" t="s">
        <v>85</v>
      </c>
      <c r="F142" s="16"/>
      <c r="G142" s="21"/>
      <c r="H142" s="10"/>
    </row>
    <row r="143" spans="1:10" customFormat="1" ht="31.15" customHeight="1">
      <c r="A143" s="560"/>
      <c r="B143" s="10" t="s">
        <v>353</v>
      </c>
      <c r="C143" s="10"/>
      <c r="D143" s="11">
        <v>20.900000000000002</v>
      </c>
      <c r="E143" s="8" t="s">
        <v>85</v>
      </c>
      <c r="F143" s="16"/>
      <c r="G143" s="21"/>
      <c r="H143" s="10"/>
    </row>
    <row r="144" spans="1:10" customFormat="1" ht="31.15" customHeight="1">
      <c r="A144" s="560"/>
      <c r="B144" s="10" t="s">
        <v>192</v>
      </c>
      <c r="C144" s="10" t="s">
        <v>351</v>
      </c>
      <c r="D144" s="11">
        <v>93</v>
      </c>
      <c r="E144" s="8" t="s">
        <v>85</v>
      </c>
      <c r="F144" s="237"/>
      <c r="G144" s="21"/>
      <c r="H144" s="10"/>
    </row>
    <row r="145" spans="1:10" customFormat="1" ht="31.15" customHeight="1">
      <c r="A145" s="560"/>
      <c r="B145" s="10" t="s">
        <v>150</v>
      </c>
      <c r="C145" s="10" t="s">
        <v>181</v>
      </c>
      <c r="D145" s="11">
        <v>7.3</v>
      </c>
      <c r="E145" s="8" t="s">
        <v>85</v>
      </c>
      <c r="F145" s="16"/>
      <c r="G145" s="21"/>
      <c r="H145" s="10"/>
    </row>
    <row r="146" spans="1:10" customFormat="1" ht="31.15" customHeight="1">
      <c r="A146" s="560"/>
      <c r="B146" s="10"/>
      <c r="C146" s="10"/>
      <c r="D146" s="11"/>
      <c r="E146" s="8"/>
      <c r="F146" s="16"/>
      <c r="G146" s="21"/>
      <c r="H146" s="10"/>
      <c r="J146" s="121"/>
    </row>
    <row r="147" spans="1:10" customFormat="1" ht="31.15" customHeight="1">
      <c r="A147" s="560"/>
      <c r="B147" s="10"/>
      <c r="C147" s="10"/>
      <c r="D147" s="11"/>
      <c r="E147" s="8"/>
      <c r="F147" s="16"/>
      <c r="G147" s="21"/>
      <c r="H147" s="146"/>
      <c r="J147" s="121"/>
    </row>
    <row r="148" spans="1:10" customFormat="1" ht="31.15" customHeight="1">
      <c r="A148" s="560"/>
      <c r="B148" s="10" t="s">
        <v>354</v>
      </c>
      <c r="C148" s="10"/>
      <c r="D148" s="11">
        <v>89.8</v>
      </c>
      <c r="E148" s="8" t="s">
        <v>197</v>
      </c>
      <c r="F148" s="16"/>
      <c r="G148" s="21"/>
      <c r="H148" s="10"/>
    </row>
    <row r="149" spans="1:10" customFormat="1" ht="31.15" customHeight="1">
      <c r="A149" s="560"/>
      <c r="B149" s="10" t="s">
        <v>305</v>
      </c>
      <c r="C149" s="10" t="s">
        <v>385</v>
      </c>
      <c r="D149" s="328">
        <v>3</v>
      </c>
      <c r="E149" s="8" t="s">
        <v>85</v>
      </c>
      <c r="F149" s="16"/>
      <c r="G149" s="21"/>
      <c r="H149" s="10"/>
    </row>
    <row r="150" spans="1:10" customFormat="1" ht="31.15" customHeight="1">
      <c r="A150" s="560"/>
      <c r="B150" s="10"/>
      <c r="C150" s="10"/>
      <c r="D150" s="11"/>
      <c r="E150" s="8"/>
      <c r="F150" s="237"/>
      <c r="G150" s="21"/>
      <c r="H150" s="13"/>
    </row>
    <row r="151" spans="1:10" customFormat="1" ht="31.15" customHeight="1">
      <c r="A151" s="560"/>
      <c r="B151" s="10"/>
      <c r="C151" s="10"/>
      <c r="D151" s="11"/>
      <c r="E151" s="8"/>
      <c r="F151" s="16"/>
      <c r="G151" s="21"/>
      <c r="H151" s="10"/>
    </row>
    <row r="152" spans="1:10" customFormat="1" ht="31.15" customHeight="1">
      <c r="A152" s="560"/>
      <c r="B152" s="10"/>
      <c r="C152" s="10"/>
      <c r="D152" s="11"/>
      <c r="E152" s="8"/>
      <c r="F152" s="16"/>
      <c r="G152" s="21"/>
      <c r="H152" s="10"/>
    </row>
    <row r="153" spans="1:10" customFormat="1" ht="31.15" customHeight="1">
      <c r="A153" s="560"/>
      <c r="B153" s="10"/>
      <c r="C153" s="10"/>
      <c r="D153" s="11"/>
      <c r="E153" s="8"/>
      <c r="F153" s="16"/>
      <c r="G153" s="21"/>
      <c r="H153" s="10"/>
    </row>
    <row r="154" spans="1:10" customFormat="1" ht="30.75" customHeight="1">
      <c r="A154" s="560"/>
      <c r="B154" s="10"/>
      <c r="C154" s="10"/>
      <c r="D154" s="11"/>
      <c r="E154" s="8"/>
      <c r="F154" s="16"/>
      <c r="G154" s="21"/>
      <c r="H154" s="10"/>
    </row>
    <row r="155" spans="1:10" customFormat="1" ht="30.75" customHeight="1">
      <c r="A155" s="560"/>
      <c r="B155" s="10" t="s">
        <v>51</v>
      </c>
      <c r="C155" s="10"/>
      <c r="D155" s="11"/>
      <c r="E155" s="8"/>
      <c r="F155" s="16"/>
      <c r="G155" s="238"/>
      <c r="H155" s="10"/>
    </row>
    <row r="156" spans="1:10" customFormat="1" ht="31.35" customHeight="1">
      <c r="A156" s="561" t="s">
        <v>1</v>
      </c>
      <c r="B156" s="8" t="s">
        <v>2</v>
      </c>
      <c r="C156" s="8" t="s">
        <v>3</v>
      </c>
      <c r="D156" s="7" t="s">
        <v>4</v>
      </c>
      <c r="E156" s="7" t="s">
        <v>5</v>
      </c>
      <c r="F156" s="14" t="s">
        <v>6</v>
      </c>
      <c r="G156" s="14" t="s">
        <v>7</v>
      </c>
      <c r="H156" s="7" t="s">
        <v>8</v>
      </c>
    </row>
    <row r="157" spans="1:10" customFormat="1" ht="31.15" customHeight="1">
      <c r="A157" s="560">
        <v>7</v>
      </c>
      <c r="B157" s="10" t="s">
        <v>108</v>
      </c>
      <c r="C157" s="8"/>
      <c r="D157" s="7"/>
      <c r="E157" s="7"/>
      <c r="F157" s="14"/>
      <c r="G157" s="14"/>
      <c r="H157" s="7"/>
    </row>
    <row r="158" spans="1:10" customFormat="1" ht="31.15" customHeight="1">
      <c r="A158" s="560"/>
      <c r="B158" s="10" t="s">
        <v>1493</v>
      </c>
      <c r="C158" s="12" t="s">
        <v>1296</v>
      </c>
      <c r="D158" s="260">
        <v>24</v>
      </c>
      <c r="E158" s="261" t="s">
        <v>119</v>
      </c>
      <c r="F158" s="115"/>
      <c r="G158" s="21"/>
      <c r="H158" s="10"/>
    </row>
    <row r="159" spans="1:10" customFormat="1" ht="31.15" customHeight="1">
      <c r="A159" s="560"/>
      <c r="B159" s="10"/>
      <c r="C159" s="12"/>
      <c r="D159" s="102"/>
      <c r="E159" s="8"/>
      <c r="F159" s="138"/>
      <c r="G159" s="21"/>
      <c r="H159" s="10"/>
    </row>
    <row r="160" spans="1:10" customFormat="1" ht="31.15" customHeight="1">
      <c r="A160" s="560"/>
      <c r="B160" s="10"/>
      <c r="C160" s="12"/>
      <c r="D160" s="11"/>
      <c r="E160" s="8"/>
      <c r="F160" s="16"/>
      <c r="G160" s="21"/>
      <c r="H160" s="10"/>
    </row>
    <row r="161" spans="1:8" customFormat="1" ht="31.15" customHeight="1">
      <c r="A161" s="560"/>
      <c r="B161" s="10"/>
      <c r="C161" s="10"/>
      <c r="D161" s="11"/>
      <c r="E161" s="8"/>
      <c r="F161" s="16"/>
      <c r="G161" s="21"/>
      <c r="H161" s="10"/>
    </row>
    <row r="162" spans="1:8" customFormat="1" ht="31.15" customHeight="1">
      <c r="A162" s="560"/>
      <c r="B162" s="10"/>
      <c r="C162" s="10"/>
      <c r="D162" s="11"/>
      <c r="E162" s="8"/>
      <c r="F162" s="16"/>
      <c r="G162" s="21"/>
      <c r="H162" s="10"/>
    </row>
    <row r="163" spans="1:8" customFormat="1" ht="31.15" customHeight="1">
      <c r="A163" s="560"/>
      <c r="B163" s="10"/>
      <c r="C163" s="10"/>
      <c r="D163" s="11"/>
      <c r="E163" s="8"/>
      <c r="F163" s="16"/>
      <c r="G163" s="16"/>
      <c r="H163" s="10"/>
    </row>
    <row r="164" spans="1:8" customFormat="1" ht="31.15" customHeight="1">
      <c r="A164" s="560"/>
      <c r="B164" s="10"/>
      <c r="C164" s="10"/>
      <c r="D164" s="11"/>
      <c r="E164" s="8"/>
      <c r="F164" s="16"/>
      <c r="G164" s="16"/>
      <c r="H164" s="10"/>
    </row>
    <row r="165" spans="1:8" customFormat="1" ht="31.15" customHeight="1">
      <c r="A165" s="560"/>
      <c r="B165" s="10"/>
      <c r="C165" s="10"/>
      <c r="D165" s="11"/>
      <c r="E165" s="8"/>
      <c r="F165" s="16"/>
      <c r="G165" s="16"/>
      <c r="H165" s="10"/>
    </row>
    <row r="166" spans="1:8" customFormat="1" ht="31.15" customHeight="1">
      <c r="A166" s="560"/>
      <c r="B166" s="10"/>
      <c r="C166" s="10"/>
      <c r="D166" s="11"/>
      <c r="E166" s="8"/>
      <c r="F166" s="16"/>
      <c r="G166" s="16"/>
      <c r="H166" s="10"/>
    </row>
    <row r="167" spans="1:8" customFormat="1" ht="31.15" customHeight="1">
      <c r="A167" s="560"/>
      <c r="B167" s="10"/>
      <c r="C167" s="10"/>
      <c r="D167" s="11"/>
      <c r="E167" s="8"/>
      <c r="F167" s="16"/>
      <c r="G167" s="16"/>
      <c r="H167" s="10"/>
    </row>
    <row r="168" spans="1:8" customFormat="1" ht="31.15" customHeight="1">
      <c r="A168" s="560"/>
      <c r="B168" s="10"/>
      <c r="C168" s="10"/>
      <c r="D168" s="11"/>
      <c r="E168" s="8"/>
      <c r="F168" s="16"/>
      <c r="G168" s="16"/>
      <c r="H168" s="10"/>
    </row>
    <row r="169" spans="1:8" customFormat="1" ht="31.15" customHeight="1">
      <c r="A169" s="560"/>
      <c r="B169" s="10"/>
      <c r="C169" s="10"/>
      <c r="D169" s="11"/>
      <c r="E169" s="8"/>
      <c r="F169" s="16"/>
      <c r="G169" s="16"/>
      <c r="H169" s="10"/>
    </row>
    <row r="170" spans="1:8" customFormat="1" ht="31.15" customHeight="1">
      <c r="A170" s="560"/>
      <c r="B170" s="10"/>
      <c r="C170" s="10"/>
      <c r="D170" s="11"/>
      <c r="E170" s="8"/>
      <c r="F170" s="16"/>
      <c r="G170" s="16"/>
      <c r="H170" s="10"/>
    </row>
    <row r="171" spans="1:8" customFormat="1" ht="31.15" customHeight="1">
      <c r="A171" s="560"/>
      <c r="B171" s="10"/>
      <c r="C171" s="10"/>
      <c r="D171" s="11"/>
      <c r="E171" s="8"/>
      <c r="F171" s="16"/>
      <c r="G171" s="16"/>
      <c r="H171" s="10"/>
    </row>
    <row r="172" spans="1:8" customFormat="1" ht="31.15" customHeight="1">
      <c r="A172" s="560"/>
      <c r="B172" s="10" t="s">
        <v>20</v>
      </c>
      <c r="C172" s="10"/>
      <c r="D172" s="11"/>
      <c r="E172" s="8"/>
      <c r="F172" s="16"/>
      <c r="G172" s="16"/>
      <c r="H172" s="10"/>
    </row>
    <row r="173" spans="1:8" ht="31.35" customHeight="1">
      <c r="A173" s="561" t="s">
        <v>1</v>
      </c>
      <c r="B173" s="8" t="s">
        <v>2</v>
      </c>
      <c r="C173" s="8" t="s">
        <v>3</v>
      </c>
      <c r="D173" s="7" t="s">
        <v>4</v>
      </c>
      <c r="E173" s="7" t="s">
        <v>5</v>
      </c>
      <c r="F173" s="14" t="s">
        <v>6</v>
      </c>
      <c r="G173" s="14" t="s">
        <v>7</v>
      </c>
      <c r="H173" s="7" t="s">
        <v>8</v>
      </c>
    </row>
    <row r="174" spans="1:8" ht="31.35" customHeight="1">
      <c r="A174" s="560">
        <v>8</v>
      </c>
      <c r="B174" s="10" t="s">
        <v>106</v>
      </c>
      <c r="C174" s="8"/>
      <c r="D174" s="7"/>
      <c r="E174" s="7"/>
      <c r="F174" s="14"/>
      <c r="G174" s="14"/>
      <c r="H174" s="7"/>
    </row>
    <row r="175" spans="1:8" ht="31.35" customHeight="1">
      <c r="A175" s="560"/>
      <c r="B175" s="10" t="s">
        <v>355</v>
      </c>
      <c r="C175" s="12" t="s">
        <v>1494</v>
      </c>
      <c r="D175" s="130">
        <v>2</v>
      </c>
      <c r="E175" s="8" t="s">
        <v>17</v>
      </c>
      <c r="F175" s="16"/>
      <c r="G175" s="21"/>
      <c r="H175" s="10"/>
    </row>
    <row r="176" spans="1:8" ht="31.35" customHeight="1">
      <c r="A176" s="560"/>
      <c r="B176" s="10" t="s">
        <v>356</v>
      </c>
      <c r="C176" s="12" t="s">
        <v>1495</v>
      </c>
      <c r="D176" s="130">
        <v>2</v>
      </c>
      <c r="E176" s="8" t="s">
        <v>17</v>
      </c>
      <c r="F176" s="16"/>
      <c r="G176" s="21"/>
      <c r="H176" s="10"/>
    </row>
    <row r="177" spans="1:8" ht="31.35" customHeight="1">
      <c r="A177" s="560"/>
      <c r="B177" s="10" t="s">
        <v>357</v>
      </c>
      <c r="C177" s="12" t="s">
        <v>1496</v>
      </c>
      <c r="D177" s="130">
        <v>4</v>
      </c>
      <c r="E177" s="8" t="s">
        <v>119</v>
      </c>
      <c r="F177" s="237"/>
      <c r="G177" s="21"/>
      <c r="H177" s="10"/>
    </row>
    <row r="178" spans="1:8" ht="31.35" customHeight="1">
      <c r="A178" s="560"/>
      <c r="B178" s="10" t="s">
        <v>182</v>
      </c>
      <c r="C178" s="10"/>
      <c r="D178" s="130">
        <v>18</v>
      </c>
      <c r="E178" s="8" t="s">
        <v>119</v>
      </c>
      <c r="F178" s="16"/>
      <c r="G178" s="21"/>
      <c r="H178" s="10"/>
    </row>
    <row r="179" spans="1:8" ht="31.35" customHeight="1">
      <c r="A179" s="560"/>
      <c r="B179" s="10" t="s">
        <v>182</v>
      </c>
      <c r="C179" s="10" t="s">
        <v>358</v>
      </c>
      <c r="D179" s="130">
        <v>6</v>
      </c>
      <c r="E179" s="8" t="s">
        <v>119</v>
      </c>
      <c r="F179" s="16"/>
      <c r="G179" s="21"/>
      <c r="H179" s="10"/>
    </row>
    <row r="180" spans="1:8" ht="31.35" customHeight="1">
      <c r="A180" s="560"/>
      <c r="B180" s="10" t="s">
        <v>208</v>
      </c>
      <c r="C180" s="10" t="s">
        <v>217</v>
      </c>
      <c r="D180" s="11">
        <v>8</v>
      </c>
      <c r="E180" s="8" t="s">
        <v>119</v>
      </c>
      <c r="F180" s="237"/>
      <c r="G180" s="21"/>
      <c r="H180" s="10"/>
    </row>
    <row r="181" spans="1:8" ht="31.35" customHeight="1">
      <c r="A181" s="560"/>
      <c r="B181" s="10" t="s">
        <v>208</v>
      </c>
      <c r="C181" s="10" t="s">
        <v>218</v>
      </c>
      <c r="D181" s="11">
        <v>4</v>
      </c>
      <c r="E181" s="8" t="s">
        <v>119</v>
      </c>
      <c r="F181" s="16"/>
      <c r="G181" s="21"/>
      <c r="H181" s="10"/>
    </row>
    <row r="182" spans="1:8" ht="31.35" customHeight="1">
      <c r="A182" s="560"/>
      <c r="B182" s="10" t="s">
        <v>208</v>
      </c>
      <c r="C182" s="10" t="s">
        <v>387</v>
      </c>
      <c r="D182" s="11">
        <v>2</v>
      </c>
      <c r="E182" s="8" t="s">
        <v>119</v>
      </c>
      <c r="F182" s="16"/>
      <c r="G182" s="21"/>
      <c r="H182" s="10"/>
    </row>
    <row r="183" spans="1:8" ht="31.35" customHeight="1">
      <c r="A183" s="560"/>
      <c r="B183" s="10" t="s">
        <v>183</v>
      </c>
      <c r="C183" s="10" t="s">
        <v>227</v>
      </c>
      <c r="D183" s="11"/>
      <c r="E183" s="8" t="s">
        <v>73</v>
      </c>
      <c r="F183" s="138"/>
      <c r="G183" s="139"/>
      <c r="H183" s="10"/>
    </row>
    <row r="184" spans="1:8" ht="31.35" customHeight="1">
      <c r="A184" s="560"/>
      <c r="B184" s="10" t="s">
        <v>359</v>
      </c>
      <c r="C184" s="10" t="s">
        <v>1497</v>
      </c>
      <c r="D184" s="11">
        <v>0.2</v>
      </c>
      <c r="E184" s="8" t="s">
        <v>85</v>
      </c>
      <c r="F184" s="16"/>
      <c r="G184" s="21"/>
      <c r="H184" s="596"/>
    </row>
    <row r="185" spans="1:8" ht="31.35" customHeight="1">
      <c r="A185" s="560"/>
      <c r="B185" s="10" t="s">
        <v>1274</v>
      </c>
      <c r="C185" s="12" t="s">
        <v>1498</v>
      </c>
      <c r="D185" s="130">
        <v>2</v>
      </c>
      <c r="E185" s="8" t="s">
        <v>119</v>
      </c>
      <c r="F185" s="16"/>
      <c r="G185" s="21"/>
      <c r="H185" s="10"/>
    </row>
    <row r="186" spans="1:8" ht="31.35" customHeight="1">
      <c r="A186" s="560"/>
      <c r="B186" s="10" t="s">
        <v>1276</v>
      </c>
      <c r="C186" s="12" t="s">
        <v>1499</v>
      </c>
      <c r="D186" s="130">
        <v>1</v>
      </c>
      <c r="E186" s="8" t="s">
        <v>119</v>
      </c>
      <c r="F186" s="16"/>
      <c r="G186" s="21"/>
      <c r="H186" s="10"/>
    </row>
    <row r="187" spans="1:8" ht="31.35" customHeight="1">
      <c r="A187" s="560"/>
      <c r="B187" s="10" t="s">
        <v>388</v>
      </c>
      <c r="C187" s="12" t="s">
        <v>1500</v>
      </c>
      <c r="D187" s="130">
        <v>9</v>
      </c>
      <c r="E187" s="8" t="s">
        <v>21</v>
      </c>
      <c r="F187" s="16"/>
      <c r="G187" s="21"/>
      <c r="H187" s="10"/>
    </row>
    <row r="188" spans="1:8" ht="31.35" customHeight="1">
      <c r="A188" s="560"/>
      <c r="B188" s="10" t="s">
        <v>389</v>
      </c>
      <c r="C188" s="12"/>
      <c r="D188" s="130"/>
      <c r="E188" s="8" t="s">
        <v>73</v>
      </c>
      <c r="F188" s="138"/>
      <c r="G188" s="139"/>
      <c r="H188" s="10"/>
    </row>
    <row r="189" spans="1:8" ht="31.35" customHeight="1">
      <c r="A189" s="560"/>
      <c r="B189" s="10"/>
      <c r="C189" s="10"/>
      <c r="D189" s="11"/>
      <c r="E189" s="8"/>
      <c r="F189" s="16"/>
      <c r="G189" s="21"/>
      <c r="H189" s="10"/>
    </row>
    <row r="190" spans="1:8" ht="31.35" customHeight="1">
      <c r="A190" s="560"/>
      <c r="B190" s="10" t="s">
        <v>20</v>
      </c>
      <c r="C190" s="10"/>
      <c r="D190" s="11"/>
      <c r="E190" s="8"/>
      <c r="F190" s="16"/>
      <c r="G190" s="16"/>
      <c r="H190" s="10"/>
    </row>
    <row r="191" spans="1:8" ht="31.35" customHeight="1">
      <c r="A191" s="561" t="s">
        <v>1</v>
      </c>
      <c r="B191" s="8" t="s">
        <v>2</v>
      </c>
      <c r="C191" s="8" t="s">
        <v>3</v>
      </c>
      <c r="D191" s="7" t="s">
        <v>4</v>
      </c>
      <c r="E191" s="7" t="s">
        <v>5</v>
      </c>
      <c r="F191" s="14" t="s">
        <v>6</v>
      </c>
      <c r="G191" s="14" t="s">
        <v>7</v>
      </c>
      <c r="H191" s="7" t="s">
        <v>8</v>
      </c>
    </row>
    <row r="192" spans="1:8" ht="31.35" customHeight="1">
      <c r="A192" s="560">
        <v>9</v>
      </c>
      <c r="B192" s="10" t="s">
        <v>107</v>
      </c>
      <c r="C192" s="8"/>
      <c r="D192" s="7"/>
      <c r="E192" s="7"/>
      <c r="F192" s="14"/>
      <c r="G192" s="14"/>
      <c r="H192" s="7"/>
    </row>
    <row r="193" spans="1:8" ht="31.35" customHeight="1">
      <c r="A193" s="560"/>
      <c r="B193" s="10" t="s">
        <v>198</v>
      </c>
      <c r="C193" s="12" t="s">
        <v>186</v>
      </c>
      <c r="D193" s="102">
        <v>137</v>
      </c>
      <c r="E193" s="8" t="s">
        <v>85</v>
      </c>
      <c r="F193" s="16"/>
      <c r="G193" s="21"/>
      <c r="H193" s="10"/>
    </row>
    <row r="194" spans="1:8" ht="31.35" customHeight="1">
      <c r="A194" s="560"/>
      <c r="B194" s="10" t="s">
        <v>118</v>
      </c>
      <c r="C194" s="12" t="s">
        <v>187</v>
      </c>
      <c r="D194" s="102">
        <v>30.8</v>
      </c>
      <c r="E194" s="8" t="s">
        <v>85</v>
      </c>
      <c r="F194" s="16"/>
      <c r="G194" s="21"/>
      <c r="H194" s="10"/>
    </row>
    <row r="195" spans="1:8" ht="31.35" customHeight="1">
      <c r="A195" s="560"/>
      <c r="B195" s="10" t="s">
        <v>185</v>
      </c>
      <c r="C195" s="12" t="s">
        <v>187</v>
      </c>
      <c r="D195" s="102">
        <v>10.299999999999999</v>
      </c>
      <c r="E195" s="8" t="s">
        <v>85</v>
      </c>
      <c r="F195" s="16"/>
      <c r="G195" s="21"/>
      <c r="H195" s="10"/>
    </row>
    <row r="196" spans="1:8" ht="31.35" customHeight="1">
      <c r="A196" s="560"/>
      <c r="B196" s="10"/>
      <c r="C196" s="10"/>
      <c r="D196" s="11"/>
      <c r="E196" s="8"/>
      <c r="F196" s="16"/>
      <c r="G196" s="21"/>
      <c r="H196" s="10"/>
    </row>
    <row r="197" spans="1:8" ht="31.35" customHeight="1">
      <c r="A197" s="560"/>
      <c r="B197" s="10"/>
      <c r="C197" s="10"/>
      <c r="D197" s="11"/>
      <c r="E197" s="8"/>
      <c r="F197" s="16"/>
      <c r="G197" s="16"/>
      <c r="H197" s="10"/>
    </row>
    <row r="198" spans="1:8" ht="31.35" customHeight="1">
      <c r="A198" s="560"/>
      <c r="B198" s="10"/>
      <c r="C198" s="10"/>
      <c r="D198" s="11"/>
      <c r="E198" s="8"/>
      <c r="F198" s="16"/>
      <c r="G198" s="16"/>
      <c r="H198" s="10"/>
    </row>
    <row r="199" spans="1:8" ht="31.35" customHeight="1">
      <c r="A199" s="560"/>
      <c r="B199" s="10"/>
      <c r="C199" s="10"/>
      <c r="D199" s="11"/>
      <c r="E199" s="8"/>
      <c r="F199" s="16"/>
      <c r="G199" s="16"/>
      <c r="H199" s="10"/>
    </row>
    <row r="200" spans="1:8" ht="31.35" customHeight="1">
      <c r="A200" s="560"/>
      <c r="B200" s="10"/>
      <c r="C200" s="10"/>
      <c r="D200" s="11"/>
      <c r="E200" s="8"/>
      <c r="F200" s="16"/>
      <c r="G200" s="16"/>
      <c r="H200" s="10"/>
    </row>
    <row r="201" spans="1:8" ht="31.35" customHeight="1">
      <c r="A201" s="560"/>
      <c r="B201" s="10"/>
      <c r="C201" s="10"/>
      <c r="D201" s="11"/>
      <c r="E201" s="8"/>
      <c r="F201" s="16"/>
      <c r="G201" s="16"/>
      <c r="H201" s="10"/>
    </row>
    <row r="202" spans="1:8" ht="31.35" customHeight="1">
      <c r="A202" s="560"/>
      <c r="B202" s="10"/>
      <c r="C202" s="10"/>
      <c r="D202" s="11"/>
      <c r="E202" s="8"/>
      <c r="F202" s="16"/>
      <c r="G202" s="16"/>
      <c r="H202" s="10"/>
    </row>
    <row r="203" spans="1:8" ht="31.35" customHeight="1">
      <c r="A203" s="560"/>
      <c r="B203" s="10"/>
      <c r="C203" s="10"/>
      <c r="D203" s="11"/>
      <c r="E203" s="8"/>
      <c r="F203" s="16"/>
      <c r="G203" s="16"/>
      <c r="H203" s="10"/>
    </row>
    <row r="204" spans="1:8" ht="31.35" customHeight="1">
      <c r="A204" s="560"/>
      <c r="B204" s="10"/>
      <c r="C204" s="10"/>
      <c r="D204" s="11"/>
      <c r="E204" s="8"/>
      <c r="F204" s="16"/>
      <c r="G204" s="16"/>
      <c r="H204" s="10"/>
    </row>
    <row r="205" spans="1:8" ht="31.35" customHeight="1">
      <c r="A205" s="560"/>
      <c r="B205" s="10"/>
      <c r="C205" s="10"/>
      <c r="D205" s="11"/>
      <c r="E205" s="8"/>
      <c r="F205" s="16"/>
      <c r="G205" s="16"/>
      <c r="H205" s="10"/>
    </row>
    <row r="206" spans="1:8" ht="31.35" customHeight="1">
      <c r="A206" s="560"/>
      <c r="B206" s="10"/>
      <c r="C206" s="10"/>
      <c r="D206" s="11"/>
      <c r="E206" s="8"/>
      <c r="F206" s="16"/>
      <c r="G206" s="16"/>
      <c r="H206" s="10"/>
    </row>
    <row r="207" spans="1:8" ht="31.35" customHeight="1">
      <c r="A207" s="560"/>
      <c r="B207" s="10" t="s">
        <v>20</v>
      </c>
      <c r="C207" s="10"/>
      <c r="D207" s="11"/>
      <c r="E207" s="8"/>
      <c r="F207" s="16"/>
      <c r="G207" s="16"/>
      <c r="H207" s="10"/>
    </row>
    <row r="208" spans="1:8" ht="31.35" customHeight="1">
      <c r="A208" s="561" t="s">
        <v>1</v>
      </c>
      <c r="B208" s="8" t="s">
        <v>2</v>
      </c>
      <c r="C208" s="8" t="s">
        <v>3</v>
      </c>
      <c r="D208" s="7" t="s">
        <v>4</v>
      </c>
      <c r="E208" s="7" t="s">
        <v>5</v>
      </c>
      <c r="F208" s="14" t="s">
        <v>6</v>
      </c>
      <c r="G208" s="14" t="s">
        <v>7</v>
      </c>
      <c r="H208" s="7" t="s">
        <v>8</v>
      </c>
    </row>
    <row r="209" spans="1:8" ht="31.35" customHeight="1">
      <c r="A209" s="560">
        <v>10</v>
      </c>
      <c r="B209" s="10" t="s">
        <v>112</v>
      </c>
      <c r="C209" s="8"/>
      <c r="D209" s="7"/>
      <c r="E209" s="7"/>
      <c r="F209" s="14"/>
      <c r="G209" s="14"/>
      <c r="H209" s="7"/>
    </row>
    <row r="210" spans="1:8" ht="31.35" customHeight="1">
      <c r="A210" s="560"/>
      <c r="B210" s="10" t="s">
        <v>188</v>
      </c>
      <c r="C210" s="12" t="s">
        <v>1289</v>
      </c>
      <c r="D210" s="262">
        <v>157.39999999999998</v>
      </c>
      <c r="E210" s="261" t="s">
        <v>85</v>
      </c>
      <c r="F210" s="115"/>
      <c r="G210" s="21"/>
      <c r="H210" s="10"/>
    </row>
    <row r="211" spans="1:8" ht="31.35" customHeight="1">
      <c r="A211" s="560"/>
      <c r="B211" s="10" t="s">
        <v>189</v>
      </c>
      <c r="C211" s="12" t="s">
        <v>366</v>
      </c>
      <c r="D211" s="102">
        <v>87.6</v>
      </c>
      <c r="E211" s="8" t="s">
        <v>85</v>
      </c>
      <c r="F211" s="16"/>
      <c r="G211" s="21"/>
      <c r="H211" s="10"/>
    </row>
    <row r="212" spans="1:8" ht="31.35" customHeight="1">
      <c r="A212" s="560"/>
      <c r="B212" s="10" t="s">
        <v>390</v>
      </c>
      <c r="C212" s="12" t="s">
        <v>72</v>
      </c>
      <c r="D212" s="102"/>
      <c r="E212" s="8" t="s">
        <v>73</v>
      </c>
      <c r="F212" s="138"/>
      <c r="G212" s="21"/>
      <c r="H212" s="10"/>
    </row>
    <row r="213" spans="1:8" ht="31.35" customHeight="1">
      <c r="A213" s="560"/>
      <c r="B213" s="10"/>
      <c r="C213" s="12"/>
      <c r="D213" s="11"/>
      <c r="E213" s="8"/>
      <c r="F213" s="16"/>
      <c r="G213" s="21"/>
      <c r="H213" s="10"/>
    </row>
    <row r="214" spans="1:8" ht="31.35" customHeight="1">
      <c r="A214" s="560"/>
      <c r="B214" s="10"/>
      <c r="C214" s="10"/>
      <c r="D214" s="11"/>
      <c r="E214" s="8"/>
      <c r="F214" s="16"/>
      <c r="G214" s="21"/>
      <c r="H214" s="10"/>
    </row>
    <row r="215" spans="1:8" ht="31.35" customHeight="1">
      <c r="A215" s="560"/>
      <c r="B215" s="10"/>
      <c r="C215" s="10"/>
      <c r="D215" s="11"/>
      <c r="E215" s="8"/>
      <c r="F215" s="16"/>
      <c r="G215" s="16"/>
      <c r="H215" s="10"/>
    </row>
    <row r="216" spans="1:8" ht="31.35" customHeight="1">
      <c r="A216" s="560"/>
      <c r="B216" s="10"/>
      <c r="C216" s="10"/>
      <c r="D216" s="11"/>
      <c r="E216" s="8"/>
      <c r="F216" s="16"/>
      <c r="G216" s="16"/>
      <c r="H216" s="10"/>
    </row>
    <row r="217" spans="1:8" ht="31.35" customHeight="1">
      <c r="A217" s="560"/>
      <c r="B217" s="10"/>
      <c r="C217" s="10"/>
      <c r="D217" s="11"/>
      <c r="E217" s="8"/>
      <c r="F217" s="16"/>
      <c r="G217" s="16"/>
      <c r="H217" s="10"/>
    </row>
    <row r="218" spans="1:8" ht="31.35" customHeight="1">
      <c r="A218" s="560"/>
      <c r="B218" s="10"/>
      <c r="C218" s="10"/>
      <c r="D218" s="11"/>
      <c r="E218" s="8"/>
      <c r="F218" s="16"/>
      <c r="G218" s="16"/>
      <c r="H218" s="10"/>
    </row>
    <row r="219" spans="1:8" ht="31.35" customHeight="1">
      <c r="A219" s="560"/>
      <c r="B219" s="10"/>
      <c r="C219" s="10"/>
      <c r="D219" s="11"/>
      <c r="E219" s="8"/>
      <c r="F219" s="16"/>
      <c r="G219" s="16"/>
      <c r="H219" s="10"/>
    </row>
    <row r="220" spans="1:8" ht="31.35" customHeight="1">
      <c r="A220" s="560"/>
      <c r="B220" s="10"/>
      <c r="C220" s="10"/>
      <c r="D220" s="11"/>
      <c r="E220" s="8"/>
      <c r="F220" s="16"/>
      <c r="G220" s="16"/>
      <c r="H220" s="10"/>
    </row>
    <row r="221" spans="1:8" ht="31.35" customHeight="1">
      <c r="A221" s="560"/>
      <c r="B221" s="10"/>
      <c r="C221" s="10"/>
      <c r="D221" s="11"/>
      <c r="E221" s="8"/>
      <c r="F221" s="16"/>
      <c r="G221" s="16"/>
      <c r="H221" s="10"/>
    </row>
    <row r="222" spans="1:8" ht="31.35" customHeight="1">
      <c r="A222" s="560"/>
      <c r="B222" s="10"/>
      <c r="C222" s="10"/>
      <c r="D222" s="11"/>
      <c r="E222" s="8"/>
      <c r="F222" s="16"/>
      <c r="G222" s="16"/>
      <c r="H222" s="10"/>
    </row>
    <row r="223" spans="1:8" ht="31.35" customHeight="1">
      <c r="A223" s="560"/>
      <c r="B223" s="10"/>
      <c r="C223" s="10"/>
      <c r="D223" s="11"/>
      <c r="E223" s="8"/>
      <c r="F223" s="16"/>
      <c r="G223" s="16"/>
      <c r="H223" s="10"/>
    </row>
    <row r="224" spans="1:8" ht="31.35" customHeight="1">
      <c r="A224" s="560"/>
      <c r="B224" s="10"/>
      <c r="C224" s="10"/>
      <c r="D224" s="11"/>
      <c r="E224" s="8"/>
      <c r="F224" s="16"/>
      <c r="G224" s="16"/>
      <c r="H224" s="10"/>
    </row>
    <row r="225" spans="1:8" ht="31.35" customHeight="1">
      <c r="A225" s="560"/>
      <c r="B225" s="159" t="s">
        <v>214</v>
      </c>
      <c r="C225" s="10"/>
      <c r="D225" s="11"/>
      <c r="E225" s="8"/>
      <c r="F225" s="16"/>
      <c r="G225" s="115"/>
      <c r="H225" s="10"/>
    </row>
    <row r="226" spans="1:8" ht="31.35" customHeight="1">
      <c r="A226" s="561" t="s">
        <v>1</v>
      </c>
      <c r="B226" s="8" t="s">
        <v>2</v>
      </c>
      <c r="C226" s="8" t="s">
        <v>3</v>
      </c>
      <c r="D226" s="7" t="s">
        <v>4</v>
      </c>
      <c r="E226" s="7" t="s">
        <v>5</v>
      </c>
      <c r="F226" s="14" t="s">
        <v>6</v>
      </c>
      <c r="G226" s="14" t="s">
        <v>7</v>
      </c>
      <c r="H226" s="7" t="s">
        <v>8</v>
      </c>
    </row>
    <row r="227" spans="1:8" ht="31.35" customHeight="1">
      <c r="A227" s="560" t="s">
        <v>1478</v>
      </c>
      <c r="B227" s="10" t="s">
        <v>65</v>
      </c>
      <c r="C227" s="8"/>
      <c r="D227" s="7"/>
      <c r="E227" s="7"/>
      <c r="F227" s="14"/>
      <c r="G227" s="14"/>
      <c r="H227" s="7"/>
    </row>
    <row r="228" spans="1:8" ht="31.35" customHeight="1">
      <c r="A228" s="560"/>
      <c r="B228" s="10" t="s">
        <v>1501</v>
      </c>
      <c r="C228" s="12" t="s">
        <v>201</v>
      </c>
      <c r="D228" s="262">
        <v>3.9</v>
      </c>
      <c r="E228" s="8" t="s">
        <v>1485</v>
      </c>
      <c r="F228" s="16"/>
      <c r="G228" s="21"/>
      <c r="H228" s="10"/>
    </row>
    <row r="229" spans="1:8" ht="31.35" customHeight="1">
      <c r="A229" s="560"/>
      <c r="B229" s="10"/>
      <c r="C229" s="12"/>
      <c r="D229" s="262"/>
      <c r="E229" s="8"/>
      <c r="F229" s="16"/>
      <c r="G229" s="21"/>
      <c r="H229" s="10"/>
    </row>
    <row r="230" spans="1:8" ht="31.35" customHeight="1">
      <c r="A230" s="560"/>
      <c r="B230" s="10" t="s">
        <v>196</v>
      </c>
      <c r="C230" s="12" t="s">
        <v>249</v>
      </c>
      <c r="D230" s="329">
        <v>19.200000000000003</v>
      </c>
      <c r="E230" s="8" t="s">
        <v>1502</v>
      </c>
      <c r="F230" s="16"/>
      <c r="G230" s="21"/>
      <c r="H230" s="10"/>
    </row>
    <row r="231" spans="1:8" ht="31.35" customHeight="1">
      <c r="A231" s="560"/>
      <c r="B231" s="10"/>
      <c r="C231" s="10"/>
      <c r="D231" s="263"/>
      <c r="E231" s="8"/>
      <c r="F231" s="16"/>
      <c r="G231" s="239"/>
      <c r="H231" s="10"/>
    </row>
    <row r="232" spans="1:8" ht="31.35" customHeight="1">
      <c r="A232" s="560"/>
      <c r="B232" s="10"/>
      <c r="C232" s="10"/>
      <c r="D232" s="11"/>
      <c r="E232" s="8"/>
      <c r="F232" s="16"/>
      <c r="G232" s="16"/>
      <c r="H232" s="10"/>
    </row>
    <row r="233" spans="1:8" ht="31.35" customHeight="1">
      <c r="A233" s="560"/>
      <c r="B233" s="259" t="s">
        <v>1503</v>
      </c>
      <c r="C233" s="259"/>
      <c r="D233" s="263">
        <v>0.7</v>
      </c>
      <c r="E233" s="261" t="s">
        <v>1485</v>
      </c>
      <c r="F233" s="115"/>
      <c r="G233" s="21"/>
      <c r="H233" s="259"/>
    </row>
    <row r="234" spans="1:8" ht="31.35" customHeight="1">
      <c r="A234" s="560"/>
      <c r="B234" s="259" t="s">
        <v>247</v>
      </c>
      <c r="C234" s="259" t="s">
        <v>248</v>
      </c>
      <c r="D234" s="264">
        <v>4.3</v>
      </c>
      <c r="E234" s="261" t="s">
        <v>1485</v>
      </c>
      <c r="F234" s="115"/>
      <c r="G234" s="21"/>
      <c r="H234" s="259"/>
    </row>
    <row r="235" spans="1:8" ht="31.35" customHeight="1">
      <c r="A235" s="560"/>
      <c r="B235" s="10" t="s">
        <v>392</v>
      </c>
      <c r="C235" s="240"/>
      <c r="D235" s="46">
        <v>37.799999999999997</v>
      </c>
      <c r="E235" s="8" t="s">
        <v>1504</v>
      </c>
      <c r="F235" s="138"/>
      <c r="G235" s="16"/>
      <c r="H235" s="10"/>
    </row>
    <row r="236" spans="1:8" ht="31.35" customHeight="1">
      <c r="A236" s="560"/>
      <c r="B236" s="10" t="s">
        <v>394</v>
      </c>
      <c r="C236" s="10" t="s">
        <v>395</v>
      </c>
      <c r="D236" s="266">
        <v>28.1</v>
      </c>
      <c r="E236" s="8" t="s">
        <v>1502</v>
      </c>
      <c r="F236" s="16"/>
      <c r="G236" s="21"/>
      <c r="H236" s="259"/>
    </row>
    <row r="237" spans="1:8" ht="31.35" customHeight="1">
      <c r="A237" s="560"/>
      <c r="B237" s="10"/>
      <c r="C237" s="10"/>
      <c r="D237" s="11"/>
      <c r="E237" s="8"/>
      <c r="F237" s="16"/>
      <c r="G237" s="16"/>
      <c r="H237" s="10"/>
    </row>
    <row r="238" spans="1:8" ht="31.35" customHeight="1">
      <c r="A238" s="560"/>
      <c r="B238" s="10"/>
      <c r="C238" s="10"/>
      <c r="D238" s="11"/>
      <c r="E238" s="8"/>
      <c r="F238" s="16"/>
      <c r="G238" s="16"/>
      <c r="H238" s="10"/>
    </row>
    <row r="239" spans="1:8" ht="31.35" customHeight="1">
      <c r="A239" s="560"/>
      <c r="B239" s="10"/>
      <c r="C239" s="10"/>
      <c r="D239" s="11"/>
      <c r="E239" s="8"/>
      <c r="F239" s="16"/>
      <c r="G239" s="16"/>
      <c r="H239" s="10"/>
    </row>
    <row r="240" spans="1:8" ht="31.35" customHeight="1">
      <c r="A240" s="560"/>
      <c r="B240" s="10"/>
      <c r="C240" s="10"/>
      <c r="D240" s="11"/>
      <c r="E240" s="8"/>
      <c r="F240" s="16"/>
      <c r="G240" s="16"/>
      <c r="H240" s="10"/>
    </row>
    <row r="241" spans="1:8" ht="31.35" customHeight="1">
      <c r="A241" s="560"/>
      <c r="B241" s="10"/>
      <c r="C241" s="10"/>
      <c r="D241" s="11"/>
      <c r="E241" s="8"/>
      <c r="F241" s="16"/>
      <c r="G241" s="16"/>
      <c r="H241" s="10"/>
    </row>
    <row r="242" spans="1:8" ht="31.35" customHeight="1">
      <c r="A242" s="560"/>
      <c r="B242" s="10" t="s">
        <v>215</v>
      </c>
      <c r="C242" s="10"/>
      <c r="D242" s="11"/>
      <c r="E242" s="8"/>
      <c r="F242" s="16"/>
      <c r="G242" s="16"/>
      <c r="H242" s="10"/>
    </row>
    <row r="243" spans="1:8" ht="31.35" customHeight="1">
      <c r="A243" s="563" t="s">
        <v>1013</v>
      </c>
      <c r="B243" s="472" t="s">
        <v>1014</v>
      </c>
      <c r="C243" s="472" t="s">
        <v>1015</v>
      </c>
      <c r="D243" s="471" t="s">
        <v>1016</v>
      </c>
      <c r="E243" s="471" t="s">
        <v>1017</v>
      </c>
      <c r="F243" s="473" t="s">
        <v>1018</v>
      </c>
      <c r="G243" s="473" t="s">
        <v>1019</v>
      </c>
      <c r="H243" s="471" t="s">
        <v>1020</v>
      </c>
    </row>
    <row r="244" spans="1:8" ht="31.35" customHeight="1">
      <c r="A244" s="560" t="s">
        <v>1475</v>
      </c>
      <c r="B244" s="10" t="s">
        <v>1021</v>
      </c>
      <c r="C244" s="8"/>
      <c r="D244" s="7"/>
      <c r="E244" s="7"/>
      <c r="F244" s="14"/>
      <c r="G244" s="14"/>
      <c r="H244" s="7"/>
    </row>
    <row r="245" spans="1:8" ht="31.35" customHeight="1">
      <c r="A245" s="560"/>
      <c r="B245" s="10"/>
      <c r="C245" s="12"/>
      <c r="D245" s="262"/>
      <c r="E245" s="8"/>
      <c r="F245" s="16"/>
      <c r="G245" s="21"/>
      <c r="H245" s="10"/>
    </row>
    <row r="246" spans="1:8" ht="31.35" customHeight="1">
      <c r="A246" s="560">
        <v>1</v>
      </c>
      <c r="B246" s="10" t="s">
        <v>1022</v>
      </c>
      <c r="C246" s="12"/>
      <c r="D246" s="262">
        <v>1</v>
      </c>
      <c r="E246" s="8" t="s">
        <v>1023</v>
      </c>
      <c r="F246" s="16"/>
      <c r="G246" s="21"/>
      <c r="H246" s="10"/>
    </row>
    <row r="247" spans="1:8" ht="31.35" customHeight="1">
      <c r="A247" s="560">
        <v>2</v>
      </c>
      <c r="B247" s="10" t="s">
        <v>1024</v>
      </c>
      <c r="C247" s="12"/>
      <c r="D247" s="329">
        <v>1</v>
      </c>
      <c r="E247" s="8" t="s">
        <v>1023</v>
      </c>
      <c r="F247" s="16"/>
      <c r="G247" s="21"/>
      <c r="H247" s="10"/>
    </row>
    <row r="248" spans="1:8" ht="31.35" customHeight="1">
      <c r="A248" s="560"/>
      <c r="B248" s="10" t="s">
        <v>1010</v>
      </c>
      <c r="C248" s="10"/>
      <c r="D248" s="263"/>
      <c r="E248" s="8"/>
      <c r="F248" s="16"/>
      <c r="G248" s="239"/>
      <c r="H248" s="10"/>
    </row>
    <row r="249" spans="1:8" ht="31.35" customHeight="1">
      <c r="A249" s="560"/>
      <c r="B249" s="10"/>
      <c r="C249" s="10"/>
      <c r="D249" s="11"/>
      <c r="E249" s="8"/>
      <c r="F249" s="16"/>
      <c r="G249" s="16"/>
      <c r="H249" s="10"/>
    </row>
    <row r="250" spans="1:8" ht="31.35" customHeight="1">
      <c r="A250" s="560" t="s">
        <v>1479</v>
      </c>
      <c r="B250" s="259" t="s">
        <v>65</v>
      </c>
      <c r="C250" s="259"/>
      <c r="D250" s="263"/>
      <c r="E250" s="261"/>
      <c r="F250" s="115"/>
      <c r="G250" s="115"/>
      <c r="H250" s="259"/>
    </row>
    <row r="251" spans="1:8" ht="31.35" customHeight="1">
      <c r="A251" s="560">
        <v>1</v>
      </c>
      <c r="B251" s="259" t="s">
        <v>1358</v>
      </c>
      <c r="C251" s="259"/>
      <c r="D251" s="264">
        <v>1</v>
      </c>
      <c r="E251" s="261" t="s">
        <v>1301</v>
      </c>
      <c r="F251" s="115"/>
      <c r="G251" s="115"/>
      <c r="H251" s="259" t="s">
        <v>1359</v>
      </c>
    </row>
    <row r="252" spans="1:8" ht="31.35" customHeight="1">
      <c r="A252" s="560">
        <v>2</v>
      </c>
      <c r="B252" s="10" t="s">
        <v>1360</v>
      </c>
      <c r="C252" s="240"/>
      <c r="D252" s="46">
        <v>1</v>
      </c>
      <c r="E252" s="8" t="s">
        <v>1301</v>
      </c>
      <c r="F252" s="16"/>
      <c r="G252" s="16"/>
      <c r="H252" s="10" t="s">
        <v>1361</v>
      </c>
    </row>
    <row r="253" spans="1:8" ht="31.35" customHeight="1">
      <c r="A253" s="560"/>
      <c r="B253" s="10" t="s">
        <v>1010</v>
      </c>
      <c r="C253" s="10"/>
      <c r="D253" s="266"/>
      <c r="E253" s="8"/>
      <c r="F253" s="16"/>
      <c r="G253" s="16"/>
      <c r="H253" s="259"/>
    </row>
    <row r="254" spans="1:8" ht="31.35" customHeight="1">
      <c r="A254" s="560"/>
      <c r="B254" s="10"/>
      <c r="C254" s="10"/>
      <c r="D254" s="11"/>
      <c r="E254" s="8"/>
      <c r="F254" s="16"/>
      <c r="G254" s="16"/>
      <c r="H254" s="10"/>
    </row>
    <row r="255" spans="1:8" ht="31.35" customHeight="1">
      <c r="A255" s="560"/>
      <c r="B255" s="10"/>
      <c r="C255" s="10"/>
      <c r="D255" s="11"/>
      <c r="E255" s="8"/>
      <c r="F255" s="16"/>
      <c r="G255" s="16"/>
      <c r="H255" s="10"/>
    </row>
    <row r="256" spans="1:8" ht="31.35" customHeight="1">
      <c r="A256" s="560"/>
      <c r="B256" s="10"/>
      <c r="C256" s="10"/>
      <c r="D256" s="11"/>
      <c r="E256" s="8"/>
      <c r="F256" s="16"/>
      <c r="G256" s="16"/>
      <c r="H256" s="10"/>
    </row>
    <row r="257" spans="1:8" ht="31.35" customHeight="1">
      <c r="A257" s="560"/>
      <c r="B257" s="10"/>
      <c r="C257" s="10"/>
      <c r="D257" s="11"/>
      <c r="E257" s="8"/>
      <c r="F257" s="16"/>
      <c r="G257" s="16"/>
      <c r="H257" s="10"/>
    </row>
    <row r="258" spans="1:8" ht="31.35" customHeight="1">
      <c r="A258" s="560"/>
      <c r="B258" s="10"/>
      <c r="C258" s="10"/>
      <c r="D258" s="11"/>
      <c r="E258" s="8"/>
      <c r="F258" s="16"/>
      <c r="G258" s="16"/>
      <c r="H258" s="10"/>
    </row>
    <row r="259" spans="1:8" ht="31.35" customHeight="1">
      <c r="A259" s="560"/>
      <c r="B259" s="10"/>
      <c r="C259" s="10"/>
      <c r="D259" s="11"/>
      <c r="E259" s="8"/>
      <c r="F259" s="16"/>
      <c r="G259" s="16"/>
      <c r="H259" s="10"/>
    </row>
    <row r="260" spans="1:8" ht="31.35" customHeight="1">
      <c r="A260" s="561" t="s">
        <v>1013</v>
      </c>
      <c r="B260" s="8" t="s">
        <v>1014</v>
      </c>
      <c r="C260" s="8" t="s">
        <v>1015</v>
      </c>
      <c r="D260" s="7" t="s">
        <v>1016</v>
      </c>
      <c r="E260" s="7" t="s">
        <v>1017</v>
      </c>
      <c r="F260" s="14" t="s">
        <v>1018</v>
      </c>
      <c r="G260" s="14" t="s">
        <v>1019</v>
      </c>
      <c r="H260" s="7" t="s">
        <v>1020</v>
      </c>
    </row>
    <row r="261" spans="1:8" ht="31.35" customHeight="1">
      <c r="A261" s="560">
        <v>1</v>
      </c>
      <c r="B261" s="10" t="s">
        <v>1022</v>
      </c>
      <c r="C261" s="8"/>
      <c r="D261" s="7"/>
      <c r="E261" s="7"/>
      <c r="F261" s="14"/>
      <c r="G261" s="14"/>
      <c r="H261" s="7"/>
    </row>
    <row r="262" spans="1:8" ht="31.35" customHeight="1">
      <c r="A262" s="560"/>
      <c r="B262" s="10"/>
      <c r="C262" s="12"/>
      <c r="D262" s="262"/>
      <c r="E262" s="8"/>
      <c r="F262" s="16"/>
      <c r="G262" s="21"/>
      <c r="H262" s="10"/>
    </row>
    <row r="263" spans="1:8" ht="31.35" customHeight="1">
      <c r="A263" s="560" t="s">
        <v>1505</v>
      </c>
      <c r="B263" s="10" t="s">
        <v>1300</v>
      </c>
      <c r="C263" s="12"/>
      <c r="D263" s="262">
        <v>1</v>
      </c>
      <c r="E263" s="8" t="s">
        <v>1301</v>
      </c>
      <c r="F263" s="16"/>
      <c r="G263" s="21"/>
      <c r="H263" s="10"/>
    </row>
    <row r="264" spans="1:8" ht="31.35" customHeight="1">
      <c r="A264" s="560" t="s">
        <v>1506</v>
      </c>
      <c r="B264" s="10" t="s">
        <v>1302</v>
      </c>
      <c r="C264" s="12"/>
      <c r="D264" s="329">
        <v>1</v>
      </c>
      <c r="E264" s="8" t="s">
        <v>1301</v>
      </c>
      <c r="F264" s="16"/>
      <c r="G264" s="21"/>
      <c r="H264" s="10"/>
    </row>
    <row r="265" spans="1:8" ht="31.35" customHeight="1">
      <c r="A265" s="560" t="s">
        <v>1507</v>
      </c>
      <c r="B265" s="10" t="s">
        <v>1303</v>
      </c>
      <c r="C265" s="10"/>
      <c r="D265" s="263">
        <v>1</v>
      </c>
      <c r="E265" s="8" t="s">
        <v>1301</v>
      </c>
      <c r="F265" s="16"/>
      <c r="G265" s="239"/>
      <c r="H265" s="10"/>
    </row>
    <row r="266" spans="1:8" ht="31.35" customHeight="1">
      <c r="A266" s="560"/>
      <c r="B266" s="10"/>
      <c r="C266" s="10"/>
      <c r="D266" s="11"/>
      <c r="E266" s="8"/>
      <c r="F266" s="16"/>
      <c r="G266" s="16"/>
      <c r="H266" s="10"/>
    </row>
    <row r="267" spans="1:8" ht="31.35" customHeight="1">
      <c r="A267" s="560"/>
      <c r="B267" s="259"/>
      <c r="C267" s="259"/>
      <c r="D267" s="263"/>
      <c r="E267" s="261"/>
      <c r="F267" s="115"/>
      <c r="G267" s="115"/>
      <c r="H267" s="259"/>
    </row>
    <row r="268" spans="1:8" ht="31.35" customHeight="1">
      <c r="A268" s="560"/>
      <c r="B268" s="259"/>
      <c r="C268" s="259"/>
      <c r="D268" s="264"/>
      <c r="E268" s="261"/>
      <c r="F268" s="115"/>
      <c r="G268" s="115"/>
      <c r="H268" s="259"/>
    </row>
    <row r="269" spans="1:8" ht="31.35" customHeight="1">
      <c r="A269" s="560"/>
      <c r="B269" s="10"/>
      <c r="C269" s="240"/>
      <c r="D269" s="46"/>
      <c r="E269" s="8"/>
      <c r="F269" s="16"/>
      <c r="G269" s="16"/>
      <c r="H269" s="10"/>
    </row>
    <row r="270" spans="1:8" ht="31.35" customHeight="1">
      <c r="A270" s="560"/>
      <c r="B270" s="10"/>
      <c r="C270" s="10"/>
      <c r="D270" s="266"/>
      <c r="E270" s="8"/>
      <c r="F270" s="16"/>
      <c r="G270" s="16"/>
      <c r="H270" s="259"/>
    </row>
    <row r="271" spans="1:8" ht="31.35" customHeight="1">
      <c r="A271" s="560"/>
      <c r="B271" s="10"/>
      <c r="C271" s="10"/>
      <c r="D271" s="11"/>
      <c r="E271" s="8"/>
      <c r="F271" s="16"/>
      <c r="G271" s="16"/>
      <c r="H271" s="10"/>
    </row>
    <row r="272" spans="1:8" ht="31.35" customHeight="1">
      <c r="A272" s="560"/>
      <c r="B272" s="10"/>
      <c r="C272" s="10"/>
      <c r="D272" s="11"/>
      <c r="E272" s="8"/>
      <c r="F272" s="16"/>
      <c r="G272" s="16"/>
      <c r="H272" s="10"/>
    </row>
    <row r="273" spans="1:8" ht="31.35" customHeight="1">
      <c r="A273" s="560"/>
      <c r="B273" s="10"/>
      <c r="C273" s="10"/>
      <c r="D273" s="11"/>
      <c r="E273" s="8"/>
      <c r="F273" s="16"/>
      <c r="G273" s="16"/>
      <c r="H273" s="10"/>
    </row>
    <row r="274" spans="1:8" ht="31.35" customHeight="1">
      <c r="A274" s="560"/>
      <c r="B274" s="10"/>
      <c r="C274" s="10"/>
      <c r="D274" s="11"/>
      <c r="E274" s="8"/>
      <c r="F274" s="16"/>
      <c r="G274" s="16"/>
      <c r="H274" s="10"/>
    </row>
    <row r="275" spans="1:8" ht="31.35" customHeight="1">
      <c r="A275" s="560"/>
      <c r="B275" s="10"/>
      <c r="C275" s="10"/>
      <c r="D275" s="11"/>
      <c r="E275" s="8"/>
      <c r="F275" s="16"/>
      <c r="G275" s="16"/>
      <c r="H275" s="10"/>
    </row>
    <row r="276" spans="1:8" ht="31.35" customHeight="1">
      <c r="A276" s="560"/>
      <c r="B276" s="10" t="s">
        <v>1304</v>
      </c>
      <c r="C276" s="10"/>
      <c r="D276" s="11"/>
      <c r="E276" s="8"/>
      <c r="F276" s="16"/>
      <c r="G276" s="16"/>
      <c r="H276" s="10"/>
    </row>
    <row r="277" spans="1:8" ht="31.35" customHeight="1">
      <c r="A277" s="561" t="s">
        <v>1013</v>
      </c>
      <c r="B277" s="8" t="s">
        <v>1305</v>
      </c>
      <c r="C277" s="8" t="s">
        <v>1306</v>
      </c>
      <c r="D277" s="7" t="s">
        <v>1307</v>
      </c>
      <c r="E277" s="7" t="s">
        <v>1308</v>
      </c>
      <c r="F277" s="14" t="s">
        <v>1309</v>
      </c>
      <c r="G277" s="14" t="s">
        <v>1310</v>
      </c>
      <c r="H277" s="7" t="s">
        <v>1311</v>
      </c>
    </row>
    <row r="278" spans="1:8" ht="31.35" customHeight="1">
      <c r="A278" s="560" t="s">
        <v>1505</v>
      </c>
      <c r="B278" s="10" t="s">
        <v>1300</v>
      </c>
      <c r="C278" s="8"/>
      <c r="D278" s="7"/>
      <c r="E278" s="7"/>
      <c r="F278" s="14"/>
      <c r="G278" s="14"/>
      <c r="H278" s="7"/>
    </row>
    <row r="279" spans="1:8" ht="31.35" customHeight="1">
      <c r="A279" s="560"/>
      <c r="B279" s="10"/>
      <c r="C279" s="12"/>
      <c r="D279" s="262"/>
      <c r="E279" s="8"/>
      <c r="F279" s="16"/>
      <c r="G279" s="21"/>
      <c r="H279" s="10"/>
    </row>
    <row r="280" spans="1:8" ht="31.35" customHeight="1">
      <c r="A280" s="560"/>
      <c r="B280" s="10" t="s">
        <v>1312</v>
      </c>
      <c r="C280" s="12" t="s">
        <v>1313</v>
      </c>
      <c r="D280" s="262">
        <v>34</v>
      </c>
      <c r="E280" s="8" t="s">
        <v>197</v>
      </c>
      <c r="F280" s="16"/>
      <c r="G280" s="21"/>
      <c r="H280" s="10"/>
    </row>
    <row r="281" spans="1:8" ht="31.35" customHeight="1">
      <c r="A281" s="560"/>
      <c r="B281" s="10" t="s">
        <v>1312</v>
      </c>
      <c r="C281" s="12" t="s">
        <v>1314</v>
      </c>
      <c r="D281" s="329">
        <v>8</v>
      </c>
      <c r="E281" s="8" t="s">
        <v>197</v>
      </c>
      <c r="F281" s="16"/>
      <c r="G281" s="21"/>
      <c r="H281" s="10"/>
    </row>
    <row r="282" spans="1:8" ht="31.35" customHeight="1">
      <c r="A282" s="560"/>
      <c r="B282" s="10" t="s">
        <v>1312</v>
      </c>
      <c r="C282" s="10" t="s">
        <v>1315</v>
      </c>
      <c r="D282" s="263">
        <v>1</v>
      </c>
      <c r="E282" s="8" t="s">
        <v>197</v>
      </c>
      <c r="F282" s="16"/>
      <c r="G282" s="21"/>
      <c r="H282" s="10"/>
    </row>
    <row r="283" spans="1:8" ht="31.35" customHeight="1">
      <c r="A283" s="560"/>
      <c r="B283" s="10" t="s">
        <v>1312</v>
      </c>
      <c r="C283" s="10" t="s">
        <v>1316</v>
      </c>
      <c r="D283" s="11">
        <v>6</v>
      </c>
      <c r="E283" s="8" t="s">
        <v>197</v>
      </c>
      <c r="F283" s="16"/>
      <c r="G283" s="21"/>
      <c r="H283" s="10"/>
    </row>
    <row r="284" spans="1:8" ht="31.35" customHeight="1">
      <c r="A284" s="560"/>
      <c r="B284" s="10" t="s">
        <v>1028</v>
      </c>
      <c r="C284" s="10" t="s">
        <v>1317</v>
      </c>
      <c r="D284" s="11">
        <v>17</v>
      </c>
      <c r="E284" s="8" t="s">
        <v>197</v>
      </c>
      <c r="F284" s="16"/>
      <c r="G284" s="21"/>
      <c r="H284" s="10"/>
    </row>
    <row r="285" spans="1:8" ht="31.35" customHeight="1">
      <c r="A285" s="560"/>
      <c r="B285" s="10" t="s">
        <v>1028</v>
      </c>
      <c r="C285" s="10" t="s">
        <v>1318</v>
      </c>
      <c r="D285" s="266">
        <v>3</v>
      </c>
      <c r="E285" s="8" t="s">
        <v>197</v>
      </c>
      <c r="F285" s="16"/>
      <c r="G285" s="21"/>
      <c r="H285" s="10"/>
    </row>
    <row r="286" spans="1:8" ht="31.35" customHeight="1">
      <c r="A286" s="560"/>
      <c r="B286" s="10" t="s">
        <v>1028</v>
      </c>
      <c r="C286" s="10" t="s">
        <v>1029</v>
      </c>
      <c r="D286" s="46">
        <v>5</v>
      </c>
      <c r="E286" s="8" t="s">
        <v>197</v>
      </c>
      <c r="F286" s="16"/>
      <c r="G286" s="21"/>
      <c r="H286" s="10"/>
    </row>
    <row r="287" spans="1:8" ht="31.35" customHeight="1">
      <c r="A287" s="560"/>
      <c r="B287" s="10" t="s">
        <v>1028</v>
      </c>
      <c r="C287" s="10" t="s">
        <v>1319</v>
      </c>
      <c r="D287" s="266">
        <v>8</v>
      </c>
      <c r="E287" s="8" t="s">
        <v>197</v>
      </c>
      <c r="F287" s="16"/>
      <c r="G287" s="21"/>
      <c r="H287" s="10"/>
    </row>
    <row r="288" spans="1:8" ht="31.35" customHeight="1">
      <c r="A288" s="560"/>
      <c r="B288" s="10" t="s">
        <v>1028</v>
      </c>
      <c r="C288" s="10" t="s">
        <v>1320</v>
      </c>
      <c r="D288" s="11">
        <v>1</v>
      </c>
      <c r="E288" s="8" t="s">
        <v>197</v>
      </c>
      <c r="F288" s="16"/>
      <c r="G288" s="21"/>
      <c r="H288" s="10"/>
    </row>
    <row r="289" spans="1:8" ht="31.35" customHeight="1">
      <c r="A289" s="560"/>
      <c r="B289" s="10" t="s">
        <v>1030</v>
      </c>
      <c r="C289" s="10" t="s">
        <v>1031</v>
      </c>
      <c r="D289" s="11">
        <v>4</v>
      </c>
      <c r="E289" s="8" t="s">
        <v>1321</v>
      </c>
      <c r="F289" s="16"/>
      <c r="G289" s="21"/>
      <c r="H289" s="146"/>
    </row>
    <row r="290" spans="1:8" ht="31.35" customHeight="1">
      <c r="A290" s="560"/>
      <c r="B290" s="10" t="s">
        <v>1322</v>
      </c>
      <c r="C290" s="10" t="s">
        <v>1032</v>
      </c>
      <c r="D290" s="11">
        <v>1</v>
      </c>
      <c r="E290" s="8" t="s">
        <v>1323</v>
      </c>
      <c r="F290" s="16"/>
      <c r="G290" s="21"/>
      <c r="H290" s="10"/>
    </row>
    <row r="291" spans="1:8" ht="31.35" customHeight="1">
      <c r="A291" s="560"/>
      <c r="B291" s="10" t="s">
        <v>1324</v>
      </c>
      <c r="C291" s="10" t="s">
        <v>1033</v>
      </c>
      <c r="D291" s="11">
        <v>1</v>
      </c>
      <c r="E291" s="8" t="s">
        <v>1325</v>
      </c>
      <c r="F291" s="16"/>
      <c r="G291" s="21"/>
      <c r="H291" s="10"/>
    </row>
    <row r="292" spans="1:8" ht="31.35" customHeight="1">
      <c r="A292" s="560"/>
      <c r="B292" s="10" t="s">
        <v>1326</v>
      </c>
      <c r="C292" s="10"/>
      <c r="D292" s="11">
        <v>1</v>
      </c>
      <c r="E292" s="8" t="s">
        <v>1325</v>
      </c>
      <c r="F292" s="16"/>
      <c r="G292" s="21"/>
      <c r="H292" s="10"/>
    </row>
    <row r="293" spans="1:8" ht="31.35" customHeight="1">
      <c r="A293" s="560"/>
      <c r="B293" s="10" t="s">
        <v>1327</v>
      </c>
      <c r="C293" s="10"/>
      <c r="D293" s="11">
        <v>1</v>
      </c>
      <c r="E293" s="8" t="s">
        <v>1301</v>
      </c>
      <c r="F293" s="16"/>
      <c r="G293" s="21"/>
      <c r="H293" s="10" t="s">
        <v>1328</v>
      </c>
    </row>
    <row r="294" spans="1:8" ht="31.35" customHeight="1">
      <c r="A294" s="561" t="s">
        <v>1013</v>
      </c>
      <c r="B294" s="8" t="s">
        <v>1305</v>
      </c>
      <c r="C294" s="8" t="s">
        <v>1306</v>
      </c>
      <c r="D294" s="7" t="s">
        <v>1307</v>
      </c>
      <c r="E294" s="7" t="s">
        <v>1308</v>
      </c>
      <c r="F294" s="14" t="s">
        <v>1309</v>
      </c>
      <c r="G294" s="14" t="s">
        <v>1310</v>
      </c>
      <c r="H294" s="7" t="s">
        <v>1311</v>
      </c>
    </row>
    <row r="295" spans="1:8" ht="31.35" customHeight="1">
      <c r="A295" s="560"/>
      <c r="B295" s="10" t="s">
        <v>1329</v>
      </c>
      <c r="C295" s="8"/>
      <c r="D295" s="732">
        <v>1</v>
      </c>
      <c r="E295" s="7" t="s">
        <v>1301</v>
      </c>
      <c r="F295" s="16"/>
      <c r="G295" s="21"/>
      <c r="H295" s="731" t="s">
        <v>1330</v>
      </c>
    </row>
    <row r="296" spans="1:8" ht="31.35" customHeight="1">
      <c r="A296" s="560"/>
      <c r="B296" s="10"/>
      <c r="C296" s="12"/>
      <c r="D296" s="262"/>
      <c r="E296" s="8"/>
      <c r="F296" s="16"/>
      <c r="G296" s="21"/>
      <c r="H296" s="10"/>
    </row>
    <row r="297" spans="1:8" ht="31.35" customHeight="1">
      <c r="A297" s="560"/>
      <c r="B297" s="10"/>
      <c r="C297" s="12"/>
      <c r="D297" s="262"/>
      <c r="E297" s="8"/>
      <c r="F297" s="16"/>
      <c r="G297" s="21"/>
      <c r="H297" s="10"/>
    </row>
    <row r="298" spans="1:8" ht="31.35" customHeight="1">
      <c r="A298" s="560"/>
      <c r="B298" s="10"/>
      <c r="C298" s="12"/>
      <c r="D298" s="329"/>
      <c r="E298" s="8"/>
      <c r="F298" s="16"/>
      <c r="G298" s="21"/>
      <c r="H298" s="10"/>
    </row>
    <row r="299" spans="1:8" ht="31.35" customHeight="1">
      <c r="A299" s="560"/>
      <c r="B299" s="10"/>
      <c r="C299" s="10"/>
      <c r="D299" s="263"/>
      <c r="E299" s="8"/>
      <c r="F299" s="16"/>
      <c r="G299" s="239"/>
      <c r="H299" s="10"/>
    </row>
    <row r="300" spans="1:8" ht="31.35" customHeight="1">
      <c r="A300" s="560"/>
      <c r="B300" s="10"/>
      <c r="C300" s="10"/>
      <c r="D300" s="11"/>
      <c r="E300" s="8"/>
      <c r="F300" s="16"/>
      <c r="G300" s="16"/>
      <c r="H300" s="10"/>
    </row>
    <row r="301" spans="1:8" ht="31.35" customHeight="1">
      <c r="A301" s="560"/>
      <c r="B301" s="259"/>
      <c r="C301" s="259"/>
      <c r="D301" s="263"/>
      <c r="E301" s="261"/>
      <c r="F301" s="115"/>
      <c r="G301" s="115"/>
      <c r="H301" s="259"/>
    </row>
    <row r="302" spans="1:8" ht="31.35" customHeight="1">
      <c r="A302" s="560"/>
      <c r="B302" s="259"/>
      <c r="C302" s="259"/>
      <c r="D302" s="264"/>
      <c r="E302" s="261"/>
      <c r="F302" s="115"/>
      <c r="G302" s="115"/>
      <c r="H302" s="259"/>
    </row>
    <row r="303" spans="1:8" ht="31.35" customHeight="1">
      <c r="A303" s="560"/>
      <c r="B303" s="10"/>
      <c r="C303" s="240"/>
      <c r="D303" s="46"/>
      <c r="E303" s="8"/>
      <c r="F303" s="16"/>
      <c r="G303" s="16"/>
      <c r="H303" s="10"/>
    </row>
    <row r="304" spans="1:8" ht="31.35" customHeight="1">
      <c r="A304" s="560"/>
      <c r="B304" s="10"/>
      <c r="C304" s="10"/>
      <c r="D304" s="266"/>
      <c r="E304" s="8"/>
      <c r="F304" s="16"/>
      <c r="G304" s="16"/>
      <c r="H304" s="259"/>
    </row>
    <row r="305" spans="1:8" ht="31.35" customHeight="1">
      <c r="A305" s="560"/>
      <c r="B305" s="10"/>
      <c r="C305" s="10"/>
      <c r="D305" s="11"/>
      <c r="E305" s="8"/>
      <c r="F305" s="16"/>
      <c r="G305" s="16"/>
      <c r="H305" s="10"/>
    </row>
    <row r="306" spans="1:8" ht="31.35" customHeight="1">
      <c r="A306" s="560"/>
      <c r="B306" s="10"/>
      <c r="C306" s="10"/>
      <c r="D306" s="11"/>
      <c r="E306" s="8"/>
      <c r="F306" s="16"/>
      <c r="G306" s="16"/>
      <c r="H306" s="10"/>
    </row>
    <row r="307" spans="1:8" ht="31.35" customHeight="1">
      <c r="A307" s="560"/>
      <c r="B307" s="10"/>
      <c r="C307" s="10"/>
      <c r="D307" s="11"/>
      <c r="E307" s="8"/>
      <c r="F307" s="16"/>
      <c r="G307" s="16"/>
      <c r="H307" s="10"/>
    </row>
    <row r="308" spans="1:8" ht="31.35" customHeight="1">
      <c r="A308" s="560"/>
      <c r="B308" s="10"/>
      <c r="C308" s="10"/>
      <c r="D308" s="11"/>
      <c r="E308" s="8"/>
      <c r="F308" s="16"/>
      <c r="G308" s="16"/>
      <c r="H308" s="10"/>
    </row>
    <row r="309" spans="1:8" ht="31.35" customHeight="1">
      <c r="A309" s="560"/>
      <c r="B309" s="10"/>
      <c r="C309" s="10"/>
      <c r="D309" s="11"/>
      <c r="E309" s="8"/>
      <c r="F309" s="16"/>
      <c r="G309" s="16"/>
      <c r="H309" s="10"/>
    </row>
    <row r="310" spans="1:8" ht="31.35" customHeight="1">
      <c r="A310" s="560"/>
      <c r="B310" s="10" t="s">
        <v>1331</v>
      </c>
      <c r="C310" s="10"/>
      <c r="D310" s="11"/>
      <c r="E310" s="8"/>
      <c r="F310" s="16"/>
      <c r="G310" s="16"/>
      <c r="H310" s="10"/>
    </row>
    <row r="311" spans="1:8" ht="31.35" customHeight="1">
      <c r="A311" s="561" t="s">
        <v>1013</v>
      </c>
      <c r="B311" s="8" t="s">
        <v>1305</v>
      </c>
      <c r="C311" s="8" t="s">
        <v>1306</v>
      </c>
      <c r="D311" s="7" t="s">
        <v>1307</v>
      </c>
      <c r="E311" s="7" t="s">
        <v>1308</v>
      </c>
      <c r="F311" s="14" t="s">
        <v>1309</v>
      </c>
      <c r="G311" s="14" t="s">
        <v>1310</v>
      </c>
      <c r="H311" s="7" t="s">
        <v>1311</v>
      </c>
    </row>
    <row r="312" spans="1:8" ht="31.35" customHeight="1">
      <c r="A312" s="560" t="s">
        <v>1506</v>
      </c>
      <c r="B312" s="10" t="s">
        <v>1302</v>
      </c>
      <c r="C312" s="8"/>
      <c r="D312" s="7"/>
      <c r="E312" s="7"/>
      <c r="F312" s="14"/>
      <c r="G312" s="14"/>
      <c r="H312" s="7"/>
    </row>
    <row r="313" spans="1:8" ht="31.35" customHeight="1">
      <c r="A313" s="560"/>
      <c r="B313" s="10"/>
      <c r="C313" s="12"/>
      <c r="D313" s="262"/>
      <c r="E313" s="8"/>
      <c r="F313" s="16"/>
      <c r="G313" s="21"/>
      <c r="H313" s="10"/>
    </row>
    <row r="314" spans="1:8" ht="31.35" customHeight="1">
      <c r="A314" s="560"/>
      <c r="B314" s="10" t="s">
        <v>1028</v>
      </c>
      <c r="C314" s="12" t="s">
        <v>1034</v>
      </c>
      <c r="D314" s="262">
        <v>9</v>
      </c>
      <c r="E314" s="8" t="s">
        <v>1035</v>
      </c>
      <c r="F314" s="16"/>
      <c r="G314" s="21"/>
      <c r="H314" s="10"/>
    </row>
    <row r="315" spans="1:8" ht="31.35" customHeight="1">
      <c r="A315" s="560"/>
      <c r="B315" s="10" t="s">
        <v>1028</v>
      </c>
      <c r="C315" s="12" t="s">
        <v>1332</v>
      </c>
      <c r="D315" s="329">
        <v>5</v>
      </c>
      <c r="E315" s="8" t="s">
        <v>1035</v>
      </c>
      <c r="F315" s="16"/>
      <c r="G315" s="21"/>
      <c r="H315" s="10"/>
    </row>
    <row r="316" spans="1:8" ht="31.35" customHeight="1">
      <c r="A316" s="560"/>
      <c r="B316" s="10" t="s">
        <v>1028</v>
      </c>
      <c r="C316" s="10" t="s">
        <v>1036</v>
      </c>
      <c r="D316" s="263">
        <v>44</v>
      </c>
      <c r="E316" s="8" t="s">
        <v>1035</v>
      </c>
      <c r="F316" s="16"/>
      <c r="G316" s="21"/>
      <c r="H316" s="10"/>
    </row>
    <row r="317" spans="1:8" ht="31.35" customHeight="1">
      <c r="A317" s="560"/>
      <c r="B317" s="10" t="s">
        <v>1028</v>
      </c>
      <c r="C317" s="10" t="s">
        <v>1333</v>
      </c>
      <c r="D317" s="11">
        <v>14</v>
      </c>
      <c r="E317" s="8" t="s">
        <v>1035</v>
      </c>
      <c r="F317" s="16"/>
      <c r="G317" s="21"/>
      <c r="H317" s="10"/>
    </row>
    <row r="318" spans="1:8" ht="31.35" customHeight="1">
      <c r="A318" s="560"/>
      <c r="B318" s="259" t="s">
        <v>1028</v>
      </c>
      <c r="C318" s="259" t="s">
        <v>1037</v>
      </c>
      <c r="D318" s="263">
        <v>2</v>
      </c>
      <c r="E318" s="261" t="s">
        <v>1035</v>
      </c>
      <c r="F318" s="115"/>
      <c r="G318" s="21"/>
      <c r="H318" s="259"/>
    </row>
    <row r="319" spans="1:8" ht="31.35" customHeight="1">
      <c r="A319" s="560"/>
      <c r="B319" s="259" t="s">
        <v>1028</v>
      </c>
      <c r="C319" s="259" t="s">
        <v>1334</v>
      </c>
      <c r="D319" s="264">
        <v>1</v>
      </c>
      <c r="E319" s="261" t="s">
        <v>1035</v>
      </c>
      <c r="F319" s="115"/>
      <c r="G319" s="21"/>
      <c r="H319" s="259"/>
    </row>
    <row r="320" spans="1:8" ht="31.35" customHeight="1">
      <c r="A320" s="560"/>
      <c r="B320" s="10" t="s">
        <v>1335</v>
      </c>
      <c r="C320" s="240" t="s">
        <v>1027</v>
      </c>
      <c r="D320" s="46">
        <v>1</v>
      </c>
      <c r="E320" s="8" t="s">
        <v>1321</v>
      </c>
      <c r="F320" s="16"/>
      <c r="G320" s="21"/>
      <c r="H320" s="10"/>
    </row>
    <row r="321" spans="1:11" ht="31.35" customHeight="1">
      <c r="A321" s="560"/>
      <c r="B321" s="10" t="s">
        <v>1335</v>
      </c>
      <c r="C321" s="10" t="s">
        <v>1038</v>
      </c>
      <c r="D321" s="266">
        <v>1</v>
      </c>
      <c r="E321" s="8" t="s">
        <v>1321</v>
      </c>
      <c r="F321" s="16"/>
      <c r="G321" s="21"/>
      <c r="H321" s="259"/>
    </row>
    <row r="322" spans="1:11" ht="31.35" customHeight="1">
      <c r="A322" s="560"/>
      <c r="B322" s="10" t="s">
        <v>1335</v>
      </c>
      <c r="C322" s="10" t="s">
        <v>1039</v>
      </c>
      <c r="D322" s="11">
        <v>3</v>
      </c>
      <c r="E322" s="8" t="s">
        <v>1321</v>
      </c>
      <c r="F322" s="16"/>
      <c r="G322" s="21"/>
      <c r="H322" s="10"/>
    </row>
    <row r="323" spans="1:11" ht="31.35" customHeight="1">
      <c r="A323" s="560"/>
      <c r="B323" s="10" t="s">
        <v>1335</v>
      </c>
      <c r="C323" s="10" t="s">
        <v>1040</v>
      </c>
      <c r="D323" s="11">
        <v>1</v>
      </c>
      <c r="E323" s="8" t="s">
        <v>1321</v>
      </c>
      <c r="F323" s="16"/>
      <c r="G323" s="21"/>
      <c r="H323" s="10"/>
    </row>
    <row r="324" spans="1:11" ht="31.35" customHeight="1">
      <c r="A324" s="560"/>
      <c r="B324" s="10" t="s">
        <v>1335</v>
      </c>
      <c r="C324" s="10" t="s">
        <v>1041</v>
      </c>
      <c r="D324" s="11">
        <v>1</v>
      </c>
      <c r="E324" s="8" t="s">
        <v>1321</v>
      </c>
      <c r="F324" s="16"/>
      <c r="G324" s="21"/>
      <c r="H324" s="10"/>
    </row>
    <row r="325" spans="1:11" ht="31.35" customHeight="1">
      <c r="A325" s="560"/>
      <c r="B325" s="10" t="s">
        <v>1335</v>
      </c>
      <c r="C325" s="10" t="s">
        <v>1042</v>
      </c>
      <c r="D325" s="11">
        <v>2</v>
      </c>
      <c r="E325" s="8" t="s">
        <v>1321</v>
      </c>
      <c r="F325" s="16"/>
      <c r="G325" s="21"/>
      <c r="H325" s="10"/>
    </row>
    <row r="326" spans="1:11" ht="31.35" customHeight="1">
      <c r="A326" s="560"/>
      <c r="B326" s="10" t="s">
        <v>1335</v>
      </c>
      <c r="C326" s="10" t="s">
        <v>1043</v>
      </c>
      <c r="D326" s="11">
        <v>2</v>
      </c>
      <c r="E326" s="8" t="s">
        <v>1321</v>
      </c>
      <c r="F326" s="16"/>
      <c r="G326" s="21"/>
      <c r="H326" s="10"/>
    </row>
    <row r="327" spans="1:11" ht="31.35" customHeight="1">
      <c r="A327" s="560"/>
      <c r="B327" s="10" t="s">
        <v>1336</v>
      </c>
      <c r="C327" s="10" t="s">
        <v>1044</v>
      </c>
      <c r="D327" s="11">
        <v>1</v>
      </c>
      <c r="E327" s="8" t="s">
        <v>1321</v>
      </c>
      <c r="F327" s="16"/>
      <c r="G327" s="21"/>
      <c r="H327" s="10"/>
    </row>
    <row r="328" spans="1:11" ht="31.35" customHeight="1">
      <c r="A328" s="561" t="s">
        <v>1013</v>
      </c>
      <c r="B328" s="8" t="s">
        <v>1305</v>
      </c>
      <c r="C328" s="8" t="s">
        <v>1306</v>
      </c>
      <c r="D328" s="7" t="s">
        <v>1307</v>
      </c>
      <c r="E328" s="7" t="s">
        <v>1308</v>
      </c>
      <c r="F328" s="14" t="s">
        <v>1309</v>
      </c>
      <c r="G328" s="14" t="s">
        <v>1310</v>
      </c>
      <c r="H328" s="7" t="s">
        <v>1311</v>
      </c>
    </row>
    <row r="329" spans="1:11" ht="31.35" customHeight="1">
      <c r="A329" s="560"/>
      <c r="B329" s="10" t="s">
        <v>1336</v>
      </c>
      <c r="C329" s="8" t="s">
        <v>1337</v>
      </c>
      <c r="D329" s="732">
        <v>2</v>
      </c>
      <c r="E329" s="7" t="s">
        <v>1321</v>
      </c>
      <c r="F329" s="16"/>
      <c r="G329" s="21"/>
      <c r="H329" s="10"/>
    </row>
    <row r="330" spans="1:11" ht="31.35" customHeight="1">
      <c r="A330" s="560"/>
      <c r="B330" s="10" t="s">
        <v>1336</v>
      </c>
      <c r="C330" s="12" t="s">
        <v>1045</v>
      </c>
      <c r="D330" s="262">
        <v>2</v>
      </c>
      <c r="E330" s="8" t="s">
        <v>1321</v>
      </c>
      <c r="F330" s="16"/>
      <c r="G330" s="21"/>
      <c r="H330" s="10"/>
    </row>
    <row r="331" spans="1:11" ht="31.35" customHeight="1">
      <c r="A331" s="560"/>
      <c r="B331" s="10" t="s">
        <v>1336</v>
      </c>
      <c r="C331" s="12" t="s">
        <v>1046</v>
      </c>
      <c r="D331" s="262">
        <v>1</v>
      </c>
      <c r="E331" s="8" t="s">
        <v>1321</v>
      </c>
      <c r="F331" s="16"/>
      <c r="G331" s="21"/>
      <c r="H331" s="10"/>
      <c r="K331" s="1">
        <v>0</v>
      </c>
    </row>
    <row r="332" spans="1:11" ht="31.35" customHeight="1">
      <c r="A332" s="560"/>
      <c r="B332" s="10" t="s">
        <v>1338</v>
      </c>
      <c r="C332" s="12"/>
      <c r="D332" s="329">
        <v>1</v>
      </c>
      <c r="E332" s="8" t="s">
        <v>1301</v>
      </c>
      <c r="F332" s="16"/>
      <c r="G332" s="21"/>
      <c r="H332" s="10" t="s">
        <v>1339</v>
      </c>
    </row>
    <row r="333" spans="1:11" ht="31.35" customHeight="1">
      <c r="A333" s="560"/>
      <c r="B333" s="10" t="s">
        <v>1340</v>
      </c>
      <c r="C333" s="10" t="s">
        <v>1047</v>
      </c>
      <c r="D333" s="263">
        <v>1</v>
      </c>
      <c r="E333" s="8" t="s">
        <v>1341</v>
      </c>
      <c r="F333" s="16"/>
      <c r="G333" s="21"/>
      <c r="H333" s="10"/>
    </row>
    <row r="334" spans="1:11" ht="31.35" customHeight="1">
      <c r="A334" s="560"/>
      <c r="B334" s="10"/>
      <c r="C334" s="10"/>
      <c r="D334" s="11"/>
      <c r="E334" s="8"/>
      <c r="F334" s="16"/>
      <c r="G334" s="16"/>
      <c r="H334" s="10"/>
    </row>
    <row r="335" spans="1:11" ht="31.35" customHeight="1">
      <c r="A335" s="560"/>
      <c r="B335" s="259"/>
      <c r="C335" s="259"/>
      <c r="D335" s="263"/>
      <c r="E335" s="261"/>
      <c r="F335" s="115"/>
      <c r="G335" s="115"/>
      <c r="H335" s="259"/>
    </row>
    <row r="336" spans="1:11" ht="31.35" customHeight="1">
      <c r="A336" s="560"/>
      <c r="B336" s="259"/>
      <c r="C336" s="259"/>
      <c r="D336" s="264"/>
      <c r="E336" s="261"/>
      <c r="F336" s="115"/>
      <c r="G336" s="115"/>
      <c r="H336" s="259"/>
    </row>
    <row r="337" spans="1:8" ht="31.35" customHeight="1">
      <c r="A337" s="560"/>
      <c r="B337" s="10"/>
      <c r="C337" s="240"/>
      <c r="D337" s="46"/>
      <c r="E337" s="8"/>
      <c r="F337" s="16"/>
      <c r="G337" s="16"/>
      <c r="H337" s="10"/>
    </row>
    <row r="338" spans="1:8" ht="31.35" customHeight="1">
      <c r="A338" s="560"/>
      <c r="B338" s="10"/>
      <c r="C338" s="10"/>
      <c r="D338" s="266"/>
      <c r="E338" s="8"/>
      <c r="F338" s="16"/>
      <c r="G338" s="16"/>
      <c r="H338" s="259"/>
    </row>
    <row r="339" spans="1:8" ht="31.35" customHeight="1">
      <c r="A339" s="560"/>
      <c r="B339" s="10"/>
      <c r="C339" s="10"/>
      <c r="D339" s="11"/>
      <c r="E339" s="8"/>
      <c r="F339" s="16"/>
      <c r="G339" s="16"/>
      <c r="H339" s="10"/>
    </row>
    <row r="340" spans="1:8" ht="31.35" customHeight="1">
      <c r="A340" s="560"/>
      <c r="B340" s="10"/>
      <c r="C340" s="10"/>
      <c r="D340" s="11"/>
      <c r="E340" s="8"/>
      <c r="F340" s="16"/>
      <c r="G340" s="16"/>
      <c r="H340" s="10"/>
    </row>
    <row r="341" spans="1:8" ht="31.35" customHeight="1">
      <c r="A341" s="560"/>
      <c r="B341" s="10"/>
      <c r="C341" s="10"/>
      <c r="D341" s="11"/>
      <c r="E341" s="8"/>
      <c r="F341" s="16"/>
      <c r="G341" s="16"/>
      <c r="H341" s="10"/>
    </row>
    <row r="342" spans="1:8" ht="31.35" customHeight="1">
      <c r="A342" s="560"/>
      <c r="B342" s="10"/>
      <c r="C342" s="10"/>
      <c r="D342" s="11"/>
      <c r="E342" s="8"/>
      <c r="F342" s="16"/>
      <c r="G342" s="16"/>
      <c r="H342" s="10"/>
    </row>
    <row r="343" spans="1:8" ht="31.35" customHeight="1">
      <c r="A343" s="560"/>
      <c r="B343" s="10"/>
      <c r="C343" s="10"/>
      <c r="D343" s="11"/>
      <c r="E343" s="8"/>
      <c r="F343" s="16"/>
      <c r="G343" s="16"/>
      <c r="H343" s="10"/>
    </row>
    <row r="344" spans="1:8" ht="31.35" customHeight="1">
      <c r="A344" s="560"/>
      <c r="B344" s="10" t="s">
        <v>1342</v>
      </c>
      <c r="C344" s="10"/>
      <c r="D344" s="11"/>
      <c r="E344" s="8"/>
      <c r="F344" s="16"/>
      <c r="G344" s="16"/>
      <c r="H344" s="10"/>
    </row>
    <row r="345" spans="1:8" ht="31.35" customHeight="1">
      <c r="A345" s="561" t="s">
        <v>1013</v>
      </c>
      <c r="B345" s="8" t="s">
        <v>1305</v>
      </c>
      <c r="C345" s="8" t="s">
        <v>1306</v>
      </c>
      <c r="D345" s="7" t="s">
        <v>1307</v>
      </c>
      <c r="E345" s="7" t="s">
        <v>1308</v>
      </c>
      <c r="F345" s="14" t="s">
        <v>1309</v>
      </c>
      <c r="G345" s="14" t="s">
        <v>1310</v>
      </c>
      <c r="H345" s="7" t="s">
        <v>1311</v>
      </c>
    </row>
    <row r="346" spans="1:8" ht="31.35" customHeight="1">
      <c r="A346" s="560" t="s">
        <v>1507</v>
      </c>
      <c r="B346" s="10" t="s">
        <v>1303</v>
      </c>
      <c r="C346" s="8"/>
      <c r="D346" s="7"/>
      <c r="E346" s="7"/>
      <c r="F346" s="14"/>
      <c r="G346" s="14"/>
      <c r="H346" s="7"/>
    </row>
    <row r="347" spans="1:8" ht="31.35" customHeight="1">
      <c r="A347" s="560"/>
      <c r="B347" s="10"/>
      <c r="C347" s="12"/>
      <c r="D347" s="262"/>
      <c r="E347" s="8"/>
      <c r="F347" s="16"/>
      <c r="G347" s="21"/>
      <c r="H347" s="10"/>
    </row>
    <row r="348" spans="1:8" ht="31.35" customHeight="1">
      <c r="A348" s="560"/>
      <c r="B348" s="10" t="s">
        <v>1028</v>
      </c>
      <c r="C348" s="12" t="s">
        <v>1037</v>
      </c>
      <c r="D348" s="262">
        <v>48</v>
      </c>
      <c r="E348" s="8" t="s">
        <v>1035</v>
      </c>
      <c r="F348" s="16"/>
      <c r="G348" s="21"/>
      <c r="H348" s="10"/>
    </row>
    <row r="349" spans="1:8" ht="31.35" customHeight="1">
      <c r="A349" s="560"/>
      <c r="B349" s="10" t="s">
        <v>1028</v>
      </c>
      <c r="C349" s="12" t="s">
        <v>1334</v>
      </c>
      <c r="D349" s="329">
        <v>20</v>
      </c>
      <c r="E349" s="8" t="s">
        <v>1035</v>
      </c>
      <c r="F349" s="16"/>
      <c r="G349" s="21"/>
      <c r="H349" s="10"/>
    </row>
    <row r="350" spans="1:8" ht="31.35" customHeight="1">
      <c r="A350" s="560"/>
      <c r="B350" s="10" t="s">
        <v>1343</v>
      </c>
      <c r="C350" s="10" t="s">
        <v>1344</v>
      </c>
      <c r="D350" s="263">
        <v>11</v>
      </c>
      <c r="E350" s="8" t="s">
        <v>1321</v>
      </c>
      <c r="F350" s="16"/>
      <c r="G350" s="21"/>
      <c r="H350" s="10"/>
    </row>
    <row r="351" spans="1:8" ht="31.35" customHeight="1">
      <c r="A351" s="560"/>
      <c r="B351" s="10" t="s">
        <v>1338</v>
      </c>
      <c r="C351" s="10"/>
      <c r="D351" s="11">
        <v>1</v>
      </c>
      <c r="E351" s="8" t="s">
        <v>1301</v>
      </c>
      <c r="F351" s="16"/>
      <c r="G351" s="21"/>
      <c r="H351" s="10" t="s">
        <v>1345</v>
      </c>
    </row>
    <row r="352" spans="1:8" ht="31.35" customHeight="1">
      <c r="A352" s="560"/>
      <c r="B352" s="259"/>
      <c r="C352" s="259"/>
      <c r="D352" s="263"/>
      <c r="E352" s="261"/>
      <c r="F352" s="115"/>
      <c r="G352" s="115"/>
      <c r="H352" s="259"/>
    </row>
    <row r="353" spans="1:8" ht="31.35" customHeight="1">
      <c r="A353" s="560"/>
      <c r="B353" s="259"/>
      <c r="C353" s="259"/>
      <c r="D353" s="264"/>
      <c r="E353" s="261"/>
      <c r="F353" s="115"/>
      <c r="G353" s="115"/>
      <c r="H353" s="259"/>
    </row>
    <row r="354" spans="1:8" ht="31.35" customHeight="1">
      <c r="A354" s="560"/>
      <c r="B354" s="10"/>
      <c r="C354" s="240"/>
      <c r="D354" s="46"/>
      <c r="E354" s="8"/>
      <c r="F354" s="16"/>
      <c r="G354" s="16"/>
      <c r="H354" s="10"/>
    </row>
    <row r="355" spans="1:8" ht="31.35" customHeight="1">
      <c r="A355" s="560"/>
      <c r="B355" s="10"/>
      <c r="C355" s="10"/>
      <c r="D355" s="266"/>
      <c r="E355" s="8"/>
      <c r="F355" s="16"/>
      <c r="G355" s="16"/>
      <c r="H355" s="259"/>
    </row>
    <row r="356" spans="1:8" ht="31.35" customHeight="1">
      <c r="A356" s="560"/>
      <c r="B356" s="10"/>
      <c r="C356" s="10"/>
      <c r="D356" s="11"/>
      <c r="E356" s="8"/>
      <c r="F356" s="16"/>
      <c r="G356" s="16"/>
      <c r="H356" s="10"/>
    </row>
    <row r="357" spans="1:8" ht="31.35" customHeight="1">
      <c r="A357" s="560"/>
      <c r="B357" s="10"/>
      <c r="C357" s="10"/>
      <c r="D357" s="11"/>
      <c r="E357" s="8"/>
      <c r="F357" s="16"/>
      <c r="G357" s="16"/>
      <c r="H357" s="10"/>
    </row>
    <row r="358" spans="1:8" ht="31.35" customHeight="1">
      <c r="A358" s="560"/>
      <c r="B358" s="10"/>
      <c r="C358" s="10"/>
      <c r="D358" s="11"/>
      <c r="E358" s="8"/>
      <c r="F358" s="16"/>
      <c r="G358" s="16"/>
      <c r="H358" s="10"/>
    </row>
    <row r="359" spans="1:8" ht="31.35" customHeight="1">
      <c r="A359" s="560"/>
      <c r="B359" s="10"/>
      <c r="C359" s="10"/>
      <c r="D359" s="11"/>
      <c r="E359" s="8"/>
      <c r="F359" s="16"/>
      <c r="G359" s="16"/>
      <c r="H359" s="10"/>
    </row>
    <row r="360" spans="1:8" ht="31.35" customHeight="1">
      <c r="A360" s="560"/>
      <c r="B360" s="10"/>
      <c r="C360" s="10"/>
      <c r="D360" s="11"/>
      <c r="E360" s="8"/>
      <c r="F360" s="16"/>
      <c r="G360" s="16"/>
      <c r="H360" s="10"/>
    </row>
    <row r="361" spans="1:8" ht="31.35" customHeight="1">
      <c r="A361" s="560"/>
      <c r="B361" s="10" t="s">
        <v>1346</v>
      </c>
      <c r="C361" s="10"/>
      <c r="D361" s="11"/>
      <c r="E361" s="8"/>
      <c r="F361" s="16"/>
      <c r="G361" s="16"/>
      <c r="H361" s="10"/>
    </row>
    <row r="362" spans="1:8" ht="31.35" customHeight="1">
      <c r="A362" s="561" t="s">
        <v>1013</v>
      </c>
      <c r="B362" s="8" t="s">
        <v>1305</v>
      </c>
      <c r="C362" s="8" t="s">
        <v>1306</v>
      </c>
      <c r="D362" s="7" t="s">
        <v>1307</v>
      </c>
      <c r="E362" s="7" t="s">
        <v>1308</v>
      </c>
      <c r="F362" s="14" t="s">
        <v>1309</v>
      </c>
      <c r="G362" s="14" t="s">
        <v>1310</v>
      </c>
      <c r="H362" s="7" t="s">
        <v>1311</v>
      </c>
    </row>
    <row r="363" spans="1:8" ht="31.35" customHeight="1">
      <c r="A363" s="560">
        <v>2</v>
      </c>
      <c r="B363" s="10" t="s">
        <v>1347</v>
      </c>
      <c r="C363" s="8"/>
      <c r="D363" s="7"/>
      <c r="E363" s="7"/>
      <c r="F363" s="14"/>
      <c r="G363" s="14"/>
      <c r="H363" s="7"/>
    </row>
    <row r="364" spans="1:8" ht="31.35" customHeight="1">
      <c r="A364" s="560"/>
      <c r="B364" s="10"/>
      <c r="C364" s="12"/>
      <c r="D364" s="262"/>
      <c r="E364" s="8"/>
      <c r="F364" s="16"/>
      <c r="G364" s="21"/>
      <c r="H364" s="10"/>
    </row>
    <row r="365" spans="1:8" ht="31.35" customHeight="1">
      <c r="A365" s="560" t="s">
        <v>1508</v>
      </c>
      <c r="B365" s="10" t="s">
        <v>1347</v>
      </c>
      <c r="C365" s="12"/>
      <c r="D365" s="262">
        <v>1</v>
      </c>
      <c r="E365" s="8" t="s">
        <v>1301</v>
      </c>
      <c r="F365" s="16"/>
      <c r="G365" s="21"/>
      <c r="H365" s="10"/>
    </row>
    <row r="366" spans="1:8" ht="31.35" customHeight="1">
      <c r="A366" s="560"/>
      <c r="B366" s="10"/>
      <c r="C366" s="12"/>
      <c r="D366" s="329"/>
      <c r="E366" s="8"/>
      <c r="F366" s="16"/>
      <c r="G366" s="21"/>
      <c r="H366" s="10"/>
    </row>
    <row r="367" spans="1:8" ht="31.35" customHeight="1">
      <c r="A367" s="560"/>
      <c r="B367" s="10"/>
      <c r="C367" s="10"/>
      <c r="D367" s="263"/>
      <c r="E367" s="8"/>
      <c r="F367" s="16"/>
      <c r="G367" s="239"/>
      <c r="H367" s="10"/>
    </row>
    <row r="368" spans="1:8" ht="31.35" customHeight="1">
      <c r="A368" s="560"/>
      <c r="B368" s="10"/>
      <c r="C368" s="10"/>
      <c r="D368" s="11"/>
      <c r="E368" s="8"/>
      <c r="F368" s="16"/>
      <c r="G368" s="16"/>
      <c r="H368" s="10"/>
    </row>
    <row r="369" spans="1:8" ht="31.35" customHeight="1">
      <c r="A369" s="560"/>
      <c r="B369" s="259"/>
      <c r="C369" s="259"/>
      <c r="D369" s="263"/>
      <c r="E369" s="261"/>
      <c r="F369" s="115"/>
      <c r="G369" s="115"/>
      <c r="H369" s="259"/>
    </row>
    <row r="370" spans="1:8" ht="31.35" customHeight="1">
      <c r="A370" s="560"/>
      <c r="B370" s="259"/>
      <c r="C370" s="259"/>
      <c r="D370" s="264"/>
      <c r="E370" s="261"/>
      <c r="F370" s="115"/>
      <c r="G370" s="115"/>
      <c r="H370" s="259"/>
    </row>
    <row r="371" spans="1:8" ht="31.35" customHeight="1">
      <c r="A371" s="560"/>
      <c r="B371" s="10"/>
      <c r="C371" s="240"/>
      <c r="D371" s="46"/>
      <c r="E371" s="8"/>
      <c r="F371" s="16"/>
      <c r="G371" s="16"/>
      <c r="H371" s="10"/>
    </row>
    <row r="372" spans="1:8" ht="31.35" customHeight="1">
      <c r="A372" s="560"/>
      <c r="B372" s="10"/>
      <c r="C372" s="10"/>
      <c r="D372" s="266"/>
      <c r="E372" s="8"/>
      <c r="F372" s="16"/>
      <c r="G372" s="16"/>
      <c r="H372" s="259"/>
    </row>
    <row r="373" spans="1:8" ht="31.35" customHeight="1">
      <c r="A373" s="560"/>
      <c r="B373" s="10"/>
      <c r="C373" s="10"/>
      <c r="D373" s="11"/>
      <c r="E373" s="8"/>
      <c r="F373" s="16"/>
      <c r="G373" s="16"/>
      <c r="H373" s="10"/>
    </row>
    <row r="374" spans="1:8" ht="31.35" customHeight="1">
      <c r="A374" s="560"/>
      <c r="B374" s="10"/>
      <c r="C374" s="10"/>
      <c r="D374" s="11"/>
      <c r="E374" s="8"/>
      <c r="F374" s="16"/>
      <c r="G374" s="16"/>
      <c r="H374" s="10"/>
    </row>
    <row r="375" spans="1:8" ht="31.35" customHeight="1">
      <c r="A375" s="560"/>
      <c r="B375" s="10"/>
      <c r="C375" s="10"/>
      <c r="D375" s="11"/>
      <c r="E375" s="8"/>
      <c r="F375" s="16"/>
      <c r="G375" s="16"/>
      <c r="H375" s="10"/>
    </row>
    <row r="376" spans="1:8" ht="31.35" customHeight="1">
      <c r="A376" s="560"/>
      <c r="B376" s="10"/>
      <c r="C376" s="10"/>
      <c r="D376" s="11"/>
      <c r="E376" s="8"/>
      <c r="F376" s="16"/>
      <c r="G376" s="16"/>
      <c r="H376" s="10"/>
    </row>
    <row r="377" spans="1:8" ht="31.35" customHeight="1">
      <c r="A377" s="560"/>
      <c r="B377" s="10"/>
      <c r="C377" s="10"/>
      <c r="D377" s="11"/>
      <c r="E377" s="8"/>
      <c r="F377" s="16"/>
      <c r="G377" s="16"/>
      <c r="H377" s="10"/>
    </row>
    <row r="378" spans="1:8" ht="31.35" customHeight="1">
      <c r="A378" s="560"/>
      <c r="B378" s="10" t="s">
        <v>1348</v>
      </c>
      <c r="C378" s="10"/>
      <c r="D378" s="11"/>
      <c r="E378" s="8"/>
      <c r="F378" s="16"/>
      <c r="G378" s="16"/>
      <c r="H378" s="10"/>
    </row>
    <row r="379" spans="1:8" ht="31.35" customHeight="1">
      <c r="A379" s="561" t="s">
        <v>1013</v>
      </c>
      <c r="B379" s="8" t="s">
        <v>1305</v>
      </c>
      <c r="C379" s="8" t="s">
        <v>1306</v>
      </c>
      <c r="D379" s="7" t="s">
        <v>1307</v>
      </c>
      <c r="E379" s="7" t="s">
        <v>1308</v>
      </c>
      <c r="F379" s="14" t="s">
        <v>1309</v>
      </c>
      <c r="G379" s="14" t="s">
        <v>1310</v>
      </c>
      <c r="H379" s="7" t="s">
        <v>1311</v>
      </c>
    </row>
    <row r="380" spans="1:8" ht="31.35" customHeight="1">
      <c r="A380" s="560" t="s">
        <v>1508</v>
      </c>
      <c r="B380" s="10" t="s">
        <v>1347</v>
      </c>
      <c r="C380" s="8"/>
      <c r="D380" s="7"/>
      <c r="E380" s="7"/>
      <c r="F380" s="14"/>
      <c r="G380" s="14"/>
      <c r="H380" s="7"/>
    </row>
    <row r="381" spans="1:8" ht="31.35" customHeight="1">
      <c r="A381" s="560"/>
      <c r="B381" s="10"/>
      <c r="C381" s="12"/>
      <c r="D381" s="262"/>
      <c r="E381" s="8"/>
      <c r="F381" s="16"/>
      <c r="G381" s="21"/>
      <c r="H381" s="10"/>
    </row>
    <row r="382" spans="1:8" ht="31.35" customHeight="1">
      <c r="A382" s="560"/>
      <c r="B382" s="10" t="s">
        <v>1028</v>
      </c>
      <c r="C382" s="12" t="s">
        <v>1048</v>
      </c>
      <c r="D382" s="262">
        <v>44</v>
      </c>
      <c r="E382" s="8" t="s">
        <v>1035</v>
      </c>
      <c r="F382" s="16"/>
      <c r="G382" s="21"/>
      <c r="H382" s="10"/>
    </row>
    <row r="383" spans="1:8" ht="31.35" customHeight="1">
      <c r="A383" s="560"/>
      <c r="B383" s="10" t="s">
        <v>1028</v>
      </c>
      <c r="C383" s="12" t="s">
        <v>1349</v>
      </c>
      <c r="D383" s="329">
        <v>2</v>
      </c>
      <c r="E383" s="8" t="s">
        <v>1035</v>
      </c>
      <c r="F383" s="16"/>
      <c r="G383" s="21"/>
      <c r="H383" s="10"/>
    </row>
    <row r="384" spans="1:8" ht="31.35" customHeight="1">
      <c r="A384" s="560"/>
      <c r="B384" s="10" t="s">
        <v>1350</v>
      </c>
      <c r="C384" s="10" t="s">
        <v>1351</v>
      </c>
      <c r="D384" s="263">
        <v>1</v>
      </c>
      <c r="E384" s="8" t="s">
        <v>1341</v>
      </c>
      <c r="F384" s="16"/>
      <c r="G384" s="21"/>
      <c r="H384" s="10"/>
    </row>
    <row r="385" spans="1:8" ht="31.35" customHeight="1">
      <c r="A385" s="560"/>
      <c r="B385" s="10" t="s">
        <v>1352</v>
      </c>
      <c r="C385" s="10" t="s">
        <v>1353</v>
      </c>
      <c r="D385" s="11">
        <v>8</v>
      </c>
      <c r="E385" s="8" t="s">
        <v>1321</v>
      </c>
      <c r="F385" s="16"/>
      <c r="G385" s="21"/>
      <c r="H385" s="10"/>
    </row>
    <row r="386" spans="1:8" ht="31.35" customHeight="1">
      <c r="A386" s="560"/>
      <c r="B386" s="259" t="s">
        <v>1354</v>
      </c>
      <c r="C386" s="259" t="s">
        <v>1355</v>
      </c>
      <c r="D386" s="263">
        <v>1</v>
      </c>
      <c r="E386" s="261" t="s">
        <v>1321</v>
      </c>
      <c r="F386" s="115"/>
      <c r="G386" s="21"/>
      <c r="H386" s="259"/>
    </row>
    <row r="387" spans="1:8" ht="31.35" customHeight="1">
      <c r="A387" s="560"/>
      <c r="B387" s="259" t="s">
        <v>1356</v>
      </c>
      <c r="C387" s="259" t="s">
        <v>1353</v>
      </c>
      <c r="D387" s="264">
        <v>2</v>
      </c>
      <c r="E387" s="261" t="s">
        <v>1321</v>
      </c>
      <c r="F387" s="115"/>
      <c r="G387" s="21"/>
      <c r="H387" s="259"/>
    </row>
    <row r="388" spans="1:8" ht="31.35" customHeight="1">
      <c r="A388" s="560"/>
      <c r="B388" s="10"/>
      <c r="C388" s="240"/>
      <c r="D388" s="46"/>
      <c r="E388" s="8"/>
      <c r="F388" s="16"/>
      <c r="G388" s="16"/>
      <c r="H388" s="10"/>
    </row>
    <row r="389" spans="1:8" ht="31.35" customHeight="1">
      <c r="A389" s="560"/>
      <c r="B389" s="10"/>
      <c r="C389" s="10"/>
      <c r="D389" s="266"/>
      <c r="E389" s="8"/>
      <c r="F389" s="16"/>
      <c r="G389" s="16"/>
      <c r="H389" s="259"/>
    </row>
    <row r="390" spans="1:8" ht="31.35" customHeight="1">
      <c r="A390" s="560"/>
      <c r="B390" s="10"/>
      <c r="C390" s="10"/>
      <c r="D390" s="11"/>
      <c r="E390" s="8"/>
      <c r="F390" s="16"/>
      <c r="G390" s="16"/>
      <c r="H390" s="10"/>
    </row>
    <row r="391" spans="1:8" ht="31.35" customHeight="1">
      <c r="A391" s="560"/>
      <c r="B391" s="10"/>
      <c r="C391" s="10"/>
      <c r="D391" s="11"/>
      <c r="E391" s="8"/>
      <c r="F391" s="16"/>
      <c r="G391" s="16"/>
      <c r="H391" s="10"/>
    </row>
    <row r="392" spans="1:8" ht="31.35" customHeight="1">
      <c r="A392" s="560"/>
      <c r="B392" s="10"/>
      <c r="C392" s="10"/>
      <c r="D392" s="11"/>
      <c r="E392" s="8"/>
      <c r="F392" s="16"/>
      <c r="G392" s="16"/>
      <c r="H392" s="10"/>
    </row>
    <row r="393" spans="1:8" ht="31.35" customHeight="1">
      <c r="A393" s="560"/>
      <c r="B393" s="10"/>
      <c r="C393" s="10"/>
      <c r="D393" s="11"/>
      <c r="E393" s="8"/>
      <c r="F393" s="16"/>
      <c r="G393" s="16"/>
      <c r="H393" s="10"/>
    </row>
    <row r="394" spans="1:8" ht="31.35" customHeight="1">
      <c r="A394" s="560"/>
      <c r="B394" s="10"/>
      <c r="C394" s="10"/>
      <c r="D394" s="11"/>
      <c r="E394" s="8"/>
      <c r="F394" s="16"/>
      <c r="G394" s="16"/>
      <c r="H394" s="10"/>
    </row>
    <row r="395" spans="1:8" ht="31.35" customHeight="1">
      <c r="A395" s="560"/>
      <c r="B395" s="10" t="s">
        <v>1357</v>
      </c>
      <c r="C395" s="10"/>
      <c r="D395" s="11"/>
      <c r="E395" s="8"/>
      <c r="F395" s="16"/>
      <c r="G395" s="16"/>
      <c r="H395" s="10"/>
    </row>
    <row r="396" spans="1:8" ht="31.35" customHeight="1">
      <c r="A396" s="564" t="s">
        <v>1013</v>
      </c>
      <c r="B396" s="478" t="s">
        <v>1014</v>
      </c>
      <c r="C396" s="478" t="s">
        <v>1049</v>
      </c>
      <c r="D396" s="477" t="s">
        <v>1016</v>
      </c>
      <c r="E396" s="477" t="s">
        <v>1017</v>
      </c>
      <c r="F396" s="479" t="s">
        <v>1018</v>
      </c>
      <c r="G396" s="479" t="s">
        <v>1019</v>
      </c>
      <c r="H396" s="477" t="s">
        <v>1020</v>
      </c>
    </row>
    <row r="397" spans="1:8" ht="31.35" customHeight="1">
      <c r="A397" s="560" t="s">
        <v>1476</v>
      </c>
      <c r="B397" s="10" t="s">
        <v>1050</v>
      </c>
      <c r="C397" s="8"/>
      <c r="D397" s="7"/>
      <c r="E397" s="7"/>
      <c r="F397" s="14"/>
      <c r="G397" s="14"/>
      <c r="H397" s="7"/>
    </row>
    <row r="398" spans="1:8" ht="31.35" customHeight="1">
      <c r="A398" s="560"/>
      <c r="B398" s="10"/>
      <c r="C398" s="12"/>
      <c r="D398" s="262"/>
      <c r="E398" s="8"/>
      <c r="F398" s="16"/>
      <c r="G398" s="21"/>
      <c r="H398" s="10"/>
    </row>
    <row r="399" spans="1:8" ht="31.35" customHeight="1">
      <c r="A399" s="560">
        <v>1</v>
      </c>
      <c r="B399" s="10" t="s">
        <v>1051</v>
      </c>
      <c r="C399" s="12"/>
      <c r="D399" s="262">
        <v>1</v>
      </c>
      <c r="E399" s="8" t="s">
        <v>1023</v>
      </c>
      <c r="F399" s="16"/>
      <c r="G399" s="21"/>
      <c r="H399" s="10"/>
    </row>
    <row r="400" spans="1:8" ht="31.35" customHeight="1">
      <c r="A400" s="560" t="s">
        <v>1509</v>
      </c>
      <c r="B400" s="10" t="s">
        <v>1052</v>
      </c>
      <c r="C400" s="12"/>
      <c r="D400" s="329">
        <v>1</v>
      </c>
      <c r="E400" s="8" t="s">
        <v>1023</v>
      </c>
      <c r="F400" s="16"/>
      <c r="G400" s="21"/>
      <c r="H400" s="10"/>
    </row>
    <row r="401" spans="1:8" ht="31.35" customHeight="1">
      <c r="A401" s="560"/>
      <c r="B401" s="10" t="s">
        <v>1010</v>
      </c>
      <c r="C401" s="10"/>
      <c r="D401" s="263"/>
      <c r="E401" s="8"/>
      <c r="F401" s="16"/>
      <c r="G401" s="239"/>
      <c r="H401" s="10"/>
    </row>
    <row r="402" spans="1:8" ht="31.35" customHeight="1">
      <c r="A402" s="560"/>
      <c r="B402" s="10"/>
      <c r="C402" s="10"/>
      <c r="D402" s="11"/>
      <c r="E402" s="8"/>
      <c r="F402" s="16"/>
      <c r="G402" s="16"/>
      <c r="H402" s="10"/>
    </row>
    <row r="403" spans="1:8" ht="31.35" customHeight="1">
      <c r="A403" s="560"/>
      <c r="B403" s="259"/>
      <c r="C403" s="259"/>
      <c r="D403" s="263"/>
      <c r="E403" s="261"/>
      <c r="F403" s="115"/>
      <c r="G403" s="115"/>
      <c r="H403" s="259"/>
    </row>
    <row r="404" spans="1:8" ht="31.35" customHeight="1">
      <c r="A404" s="560" t="s">
        <v>1510</v>
      </c>
      <c r="B404" s="259" t="s">
        <v>65</v>
      </c>
      <c r="C404" s="259"/>
      <c r="D404" s="264">
        <v>1</v>
      </c>
      <c r="E404" s="261" t="s">
        <v>17</v>
      </c>
      <c r="F404" s="115"/>
      <c r="G404" s="115"/>
      <c r="H404" s="259"/>
    </row>
    <row r="405" spans="1:8" ht="31.35" customHeight="1">
      <c r="A405" s="560"/>
      <c r="B405" s="10"/>
      <c r="C405" s="240"/>
      <c r="D405" s="46"/>
      <c r="E405" s="8"/>
      <c r="F405" s="16"/>
      <c r="G405" s="16"/>
      <c r="H405" s="10"/>
    </row>
    <row r="406" spans="1:8" ht="31.35" customHeight="1">
      <c r="A406" s="560"/>
      <c r="B406" s="10"/>
      <c r="C406" s="10"/>
      <c r="D406" s="266"/>
      <c r="E406" s="8"/>
      <c r="F406" s="16"/>
      <c r="G406" s="16"/>
      <c r="H406" s="259"/>
    </row>
    <row r="407" spans="1:8" ht="31.35" customHeight="1">
      <c r="A407" s="560"/>
      <c r="B407" s="10"/>
      <c r="C407" s="10"/>
      <c r="D407" s="11"/>
      <c r="E407" s="8"/>
      <c r="F407" s="16"/>
      <c r="G407" s="16"/>
      <c r="H407" s="10"/>
    </row>
    <row r="408" spans="1:8" ht="31.35" customHeight="1">
      <c r="A408" s="560"/>
      <c r="B408" s="10"/>
      <c r="C408" s="10"/>
      <c r="D408" s="11"/>
      <c r="E408" s="8"/>
      <c r="F408" s="16"/>
      <c r="G408" s="16"/>
      <c r="H408" s="10"/>
    </row>
    <row r="409" spans="1:8" ht="31.35" customHeight="1">
      <c r="A409" s="560"/>
      <c r="B409" s="10"/>
      <c r="C409" s="10"/>
      <c r="D409" s="11"/>
      <c r="E409" s="8"/>
      <c r="F409" s="16"/>
      <c r="G409" s="16"/>
      <c r="H409" s="10"/>
    </row>
    <row r="410" spans="1:8" ht="31.35" customHeight="1">
      <c r="A410" s="560"/>
      <c r="B410" s="10"/>
      <c r="C410" s="10"/>
      <c r="D410" s="11"/>
      <c r="E410" s="8"/>
      <c r="F410" s="16"/>
      <c r="G410" s="16"/>
      <c r="H410" s="10"/>
    </row>
    <row r="411" spans="1:8" ht="31.35" customHeight="1">
      <c r="A411" s="560"/>
      <c r="B411" s="10"/>
      <c r="C411" s="10"/>
      <c r="D411" s="11"/>
      <c r="E411" s="8"/>
      <c r="F411" s="16"/>
      <c r="G411" s="16"/>
      <c r="H411" s="10"/>
    </row>
    <row r="412" spans="1:8" ht="31.35" customHeight="1">
      <c r="A412" s="560"/>
      <c r="B412" s="10"/>
      <c r="C412" s="10"/>
      <c r="D412" s="11"/>
      <c r="E412" s="8"/>
      <c r="F412" s="16"/>
      <c r="G412" s="16"/>
      <c r="H412" s="10"/>
    </row>
    <row r="413" spans="1:8" ht="31.35" customHeight="1">
      <c r="A413" s="561" t="s">
        <v>1013</v>
      </c>
      <c r="B413" s="8" t="s">
        <v>1014</v>
      </c>
      <c r="C413" s="8" t="s">
        <v>1015</v>
      </c>
      <c r="D413" s="7" t="s">
        <v>1016</v>
      </c>
      <c r="E413" s="7" t="s">
        <v>1017</v>
      </c>
      <c r="F413" s="14" t="s">
        <v>1018</v>
      </c>
      <c r="G413" s="14" t="s">
        <v>1019</v>
      </c>
      <c r="H413" s="7" t="s">
        <v>1020</v>
      </c>
    </row>
    <row r="414" spans="1:8" ht="31.35" customHeight="1">
      <c r="A414" s="560">
        <v>1</v>
      </c>
      <c r="B414" s="10" t="s">
        <v>1372</v>
      </c>
      <c r="C414" s="8"/>
      <c r="D414" s="7"/>
      <c r="E414" s="7"/>
      <c r="F414" s="14"/>
      <c r="G414" s="14"/>
      <c r="H414" s="7"/>
    </row>
    <row r="415" spans="1:8" ht="31.35" customHeight="1">
      <c r="A415" s="560"/>
      <c r="B415" s="10"/>
      <c r="C415" s="12"/>
      <c r="D415" s="262"/>
      <c r="E415" s="8"/>
      <c r="F415" s="16"/>
      <c r="G415" s="21"/>
      <c r="H415" s="10"/>
    </row>
    <row r="416" spans="1:8" ht="31.35" customHeight="1">
      <c r="A416" s="560" t="s">
        <v>1505</v>
      </c>
      <c r="B416" s="10" t="s">
        <v>1373</v>
      </c>
      <c r="C416" s="12"/>
      <c r="D416" s="262">
        <v>1</v>
      </c>
      <c r="E416" s="8" t="s">
        <v>1301</v>
      </c>
      <c r="F416" s="16"/>
      <c r="G416" s="21"/>
      <c r="H416" s="10"/>
    </row>
    <row r="417" spans="1:8" ht="31.35" customHeight="1">
      <c r="A417" s="560" t="s">
        <v>1506</v>
      </c>
      <c r="B417" s="10" t="s">
        <v>1374</v>
      </c>
      <c r="C417" s="12"/>
      <c r="D417" s="329">
        <v>1</v>
      </c>
      <c r="E417" s="8" t="s">
        <v>1301</v>
      </c>
      <c r="F417" s="16"/>
      <c r="G417" s="21"/>
      <c r="H417" s="10"/>
    </row>
    <row r="418" spans="1:8" ht="31.35" customHeight="1">
      <c r="A418" s="560"/>
      <c r="B418" s="10"/>
      <c r="C418" s="10"/>
      <c r="D418" s="263"/>
      <c r="E418" s="8"/>
      <c r="F418" s="16"/>
      <c r="G418" s="239"/>
      <c r="H418" s="10"/>
    </row>
    <row r="419" spans="1:8" ht="31.35" customHeight="1">
      <c r="A419" s="560"/>
      <c r="B419" s="10"/>
      <c r="C419" s="10"/>
      <c r="D419" s="11"/>
      <c r="E419" s="8"/>
      <c r="F419" s="16"/>
      <c r="G419" s="16"/>
      <c r="H419" s="10"/>
    </row>
    <row r="420" spans="1:8" ht="31.35" customHeight="1">
      <c r="A420" s="560"/>
      <c r="B420" s="259"/>
      <c r="C420" s="259"/>
      <c r="D420" s="263"/>
      <c r="E420" s="261"/>
      <c r="F420" s="115"/>
      <c r="G420" s="115"/>
      <c r="H420" s="259"/>
    </row>
    <row r="421" spans="1:8" ht="31.35" customHeight="1">
      <c r="A421" s="560"/>
      <c r="B421" s="259"/>
      <c r="C421" s="259"/>
      <c r="D421" s="264"/>
      <c r="E421" s="261"/>
      <c r="F421" s="115"/>
      <c r="G421" s="115"/>
      <c r="H421" s="259"/>
    </row>
    <row r="422" spans="1:8" ht="31.35" customHeight="1">
      <c r="A422" s="560"/>
      <c r="B422" s="10"/>
      <c r="C422" s="240"/>
      <c r="D422" s="46"/>
      <c r="E422" s="8"/>
      <c r="F422" s="16"/>
      <c r="G422" s="16"/>
      <c r="H422" s="10"/>
    </row>
    <row r="423" spans="1:8" ht="31.35" customHeight="1">
      <c r="A423" s="560"/>
      <c r="B423" s="10"/>
      <c r="C423" s="10"/>
      <c r="D423" s="266"/>
      <c r="E423" s="8"/>
      <c r="F423" s="16"/>
      <c r="G423" s="16"/>
      <c r="H423" s="259"/>
    </row>
    <row r="424" spans="1:8" ht="31.35" customHeight="1">
      <c r="A424" s="560"/>
      <c r="B424" s="10"/>
      <c r="C424" s="10"/>
      <c r="D424" s="11"/>
      <c r="E424" s="8"/>
      <c r="F424" s="16"/>
      <c r="G424" s="16"/>
      <c r="H424" s="10"/>
    </row>
    <row r="425" spans="1:8" ht="31.35" customHeight="1">
      <c r="A425" s="560"/>
      <c r="B425" s="10"/>
      <c r="C425" s="10"/>
      <c r="D425" s="11"/>
      <c r="E425" s="8"/>
      <c r="F425" s="16"/>
      <c r="G425" s="16"/>
      <c r="H425" s="10"/>
    </row>
    <row r="426" spans="1:8" ht="31.35" customHeight="1">
      <c r="A426" s="560"/>
      <c r="B426" s="10"/>
      <c r="C426" s="10"/>
      <c r="D426" s="11"/>
      <c r="E426" s="8"/>
      <c r="F426" s="16"/>
      <c r="G426" s="16"/>
      <c r="H426" s="10"/>
    </row>
    <row r="427" spans="1:8" ht="31.35" customHeight="1">
      <c r="A427" s="560"/>
      <c r="B427" s="10"/>
      <c r="C427" s="10"/>
      <c r="D427" s="11"/>
      <c r="E427" s="8"/>
      <c r="F427" s="16"/>
      <c r="G427" s="16"/>
      <c r="H427" s="10"/>
    </row>
    <row r="428" spans="1:8" ht="31.35" customHeight="1">
      <c r="A428" s="560"/>
      <c r="B428" s="10"/>
      <c r="C428" s="10"/>
      <c r="D428" s="11"/>
      <c r="E428" s="8"/>
      <c r="F428" s="16"/>
      <c r="G428" s="16"/>
      <c r="H428" s="10"/>
    </row>
    <row r="429" spans="1:8" ht="31.35" customHeight="1">
      <c r="A429" s="560"/>
      <c r="B429" s="10" t="s">
        <v>1375</v>
      </c>
      <c r="C429" s="10"/>
      <c r="D429" s="11"/>
      <c r="E429" s="8"/>
      <c r="F429" s="16"/>
      <c r="G429" s="16"/>
      <c r="H429" s="10"/>
    </row>
    <row r="430" spans="1:8" ht="31.35" customHeight="1">
      <c r="A430" s="561" t="s">
        <v>1013</v>
      </c>
      <c r="B430" s="8" t="s">
        <v>1305</v>
      </c>
      <c r="C430" s="8" t="s">
        <v>1306</v>
      </c>
      <c r="D430" s="7" t="s">
        <v>1307</v>
      </c>
      <c r="E430" s="7" t="s">
        <v>1308</v>
      </c>
      <c r="F430" s="14" t="s">
        <v>1309</v>
      </c>
      <c r="G430" s="14" t="s">
        <v>1310</v>
      </c>
      <c r="H430" s="7" t="s">
        <v>1311</v>
      </c>
    </row>
    <row r="431" spans="1:8" ht="31.35" customHeight="1">
      <c r="A431" s="560" t="s">
        <v>1505</v>
      </c>
      <c r="B431" s="10" t="s">
        <v>1373</v>
      </c>
      <c r="C431" s="8"/>
      <c r="D431" s="7"/>
      <c r="E431" s="7"/>
      <c r="F431" s="14"/>
      <c r="G431" s="14"/>
      <c r="H431" s="7"/>
    </row>
    <row r="432" spans="1:8" ht="31.35" customHeight="1">
      <c r="A432" s="560"/>
      <c r="B432" s="10"/>
      <c r="C432" s="12"/>
      <c r="D432" s="262"/>
      <c r="E432" s="8"/>
      <c r="F432" s="16"/>
      <c r="G432" s="21"/>
      <c r="H432" s="10"/>
    </row>
    <row r="433" spans="1:8" ht="31.35" customHeight="1">
      <c r="A433" s="560"/>
      <c r="B433" s="10" t="s">
        <v>1376</v>
      </c>
      <c r="C433" s="12" t="s">
        <v>1377</v>
      </c>
      <c r="D433" s="262">
        <v>33</v>
      </c>
      <c r="E433" s="8" t="s">
        <v>197</v>
      </c>
      <c r="F433" s="16"/>
      <c r="G433" s="21"/>
      <c r="H433" s="10"/>
    </row>
    <row r="434" spans="1:8" ht="31.35" customHeight="1">
      <c r="A434" s="560"/>
      <c r="B434" s="10" t="s">
        <v>1376</v>
      </c>
      <c r="C434" s="12" t="s">
        <v>1378</v>
      </c>
      <c r="D434" s="329">
        <v>1</v>
      </c>
      <c r="E434" s="8" t="s">
        <v>197</v>
      </c>
      <c r="F434" s="16"/>
      <c r="G434" s="21"/>
      <c r="H434" s="10"/>
    </row>
    <row r="435" spans="1:8" ht="31.35" customHeight="1">
      <c r="A435" s="560"/>
      <c r="B435" s="10" t="s">
        <v>1379</v>
      </c>
      <c r="C435" s="10" t="s">
        <v>1053</v>
      </c>
      <c r="D435" s="263">
        <v>1</v>
      </c>
      <c r="E435" s="8" t="s">
        <v>1321</v>
      </c>
      <c r="F435" s="16"/>
      <c r="G435" s="21"/>
      <c r="H435" s="10"/>
    </row>
    <row r="436" spans="1:8" ht="31.35" customHeight="1">
      <c r="A436" s="560"/>
      <c r="B436" s="10" t="s">
        <v>1379</v>
      </c>
      <c r="C436" s="10" t="s">
        <v>1054</v>
      </c>
      <c r="D436" s="11">
        <v>1</v>
      </c>
      <c r="E436" s="8" t="s">
        <v>1321</v>
      </c>
      <c r="F436" s="16"/>
      <c r="G436" s="21"/>
      <c r="H436" s="10"/>
    </row>
    <row r="437" spans="1:8" ht="31.35" customHeight="1">
      <c r="A437" s="560"/>
      <c r="B437" s="10" t="s">
        <v>1379</v>
      </c>
      <c r="C437" s="10" t="s">
        <v>1055</v>
      </c>
      <c r="D437" s="11">
        <v>1</v>
      </c>
      <c r="E437" s="8" t="s">
        <v>1321</v>
      </c>
      <c r="F437" s="16"/>
      <c r="G437" s="21"/>
      <c r="H437" s="10"/>
    </row>
    <row r="438" spans="1:8" ht="31.35" customHeight="1">
      <c r="A438" s="560"/>
      <c r="B438" s="10" t="s">
        <v>1379</v>
      </c>
      <c r="C438" s="10" t="s">
        <v>1056</v>
      </c>
      <c r="D438" s="266">
        <v>1</v>
      </c>
      <c r="E438" s="8" t="s">
        <v>1321</v>
      </c>
      <c r="F438" s="16"/>
      <c r="G438" s="21"/>
      <c r="H438" s="10"/>
    </row>
    <row r="439" spans="1:8" ht="31.35" customHeight="1">
      <c r="A439" s="560"/>
      <c r="B439" s="10" t="s">
        <v>1379</v>
      </c>
      <c r="C439" s="10" t="s">
        <v>1057</v>
      </c>
      <c r="D439" s="46">
        <v>1</v>
      </c>
      <c r="E439" s="8" t="s">
        <v>1321</v>
      </c>
      <c r="F439" s="16"/>
      <c r="G439" s="21"/>
      <c r="H439" s="10"/>
    </row>
    <row r="440" spans="1:8" ht="31.35" customHeight="1">
      <c r="A440" s="560"/>
      <c r="B440" s="10"/>
      <c r="C440" s="10"/>
      <c r="D440" s="266"/>
      <c r="E440" s="8"/>
      <c r="F440" s="16"/>
      <c r="G440" s="16"/>
      <c r="H440" s="10"/>
    </row>
    <row r="441" spans="1:8" ht="31.35" customHeight="1">
      <c r="A441" s="560"/>
      <c r="B441" s="10" t="s">
        <v>1380</v>
      </c>
      <c r="C441" s="10"/>
      <c r="D441" s="11">
        <v>1</v>
      </c>
      <c r="E441" s="8" t="s">
        <v>1301</v>
      </c>
      <c r="F441" s="16"/>
      <c r="G441" s="16"/>
      <c r="H441" s="10" t="s">
        <v>1381</v>
      </c>
    </row>
    <row r="442" spans="1:8" ht="31.35" customHeight="1">
      <c r="A442" s="560"/>
      <c r="B442" s="10"/>
      <c r="C442" s="10"/>
      <c r="D442" s="11"/>
      <c r="E442" s="8"/>
      <c r="F442" s="16"/>
      <c r="G442" s="16"/>
      <c r="H442" s="10"/>
    </row>
    <row r="443" spans="1:8" ht="31.35" customHeight="1">
      <c r="A443" s="560"/>
      <c r="B443" s="10"/>
      <c r="C443" s="10"/>
      <c r="D443" s="11"/>
      <c r="E443" s="8"/>
      <c r="F443" s="16"/>
      <c r="G443" s="16"/>
      <c r="H443" s="10"/>
    </row>
    <row r="444" spans="1:8" ht="31.35" customHeight="1">
      <c r="A444" s="560"/>
      <c r="B444" s="10"/>
      <c r="C444" s="10"/>
      <c r="D444" s="11"/>
      <c r="E444" s="8"/>
      <c r="F444" s="16"/>
      <c r="G444" s="16"/>
      <c r="H444" s="10"/>
    </row>
    <row r="445" spans="1:8" ht="31.35" customHeight="1">
      <c r="A445" s="560"/>
      <c r="B445" s="10"/>
      <c r="C445" s="10"/>
      <c r="D445" s="11"/>
      <c r="E445" s="8"/>
      <c r="F445" s="16"/>
      <c r="G445" s="16"/>
      <c r="H445" s="10"/>
    </row>
    <row r="446" spans="1:8" ht="31.35" customHeight="1">
      <c r="A446" s="560"/>
      <c r="B446" s="10" t="s">
        <v>1382</v>
      </c>
      <c r="C446" s="10"/>
      <c r="D446" s="11"/>
      <c r="E446" s="8"/>
      <c r="F446" s="16"/>
      <c r="G446" s="16"/>
      <c r="H446" s="10"/>
    </row>
    <row r="447" spans="1:8" ht="31.35" customHeight="1">
      <c r="A447" s="561" t="s">
        <v>1013</v>
      </c>
      <c r="B447" s="8" t="s">
        <v>1305</v>
      </c>
      <c r="C447" s="8" t="s">
        <v>1306</v>
      </c>
      <c r="D447" s="7" t="s">
        <v>1307</v>
      </c>
      <c r="E447" s="7" t="s">
        <v>1308</v>
      </c>
      <c r="F447" s="14" t="s">
        <v>1309</v>
      </c>
      <c r="G447" s="14" t="s">
        <v>1310</v>
      </c>
      <c r="H447" s="7" t="s">
        <v>1311</v>
      </c>
    </row>
    <row r="448" spans="1:8" ht="31.35" customHeight="1">
      <c r="A448" s="560" t="s">
        <v>1506</v>
      </c>
      <c r="B448" s="10" t="s">
        <v>1374</v>
      </c>
      <c r="C448" s="8"/>
      <c r="D448" s="7"/>
      <c r="E448" s="7"/>
      <c r="F448" s="14"/>
      <c r="G448" s="14"/>
      <c r="H448" s="7"/>
    </row>
    <row r="449" spans="1:8" ht="31.35" customHeight="1">
      <c r="A449" s="560"/>
      <c r="B449" s="10"/>
      <c r="C449" s="12"/>
      <c r="D449" s="262"/>
      <c r="E449" s="8"/>
      <c r="F449" s="16"/>
      <c r="G449" s="21"/>
      <c r="H449" s="10"/>
    </row>
    <row r="450" spans="1:8" ht="31.35" customHeight="1">
      <c r="A450" s="560"/>
      <c r="B450" s="10" t="s">
        <v>1058</v>
      </c>
      <c r="C450" s="12" t="s">
        <v>1059</v>
      </c>
      <c r="D450" s="262">
        <v>1</v>
      </c>
      <c r="E450" s="8" t="s">
        <v>1321</v>
      </c>
      <c r="F450" s="16"/>
      <c r="G450" s="21"/>
      <c r="H450" s="10"/>
    </row>
    <row r="451" spans="1:8" ht="31.35" customHeight="1">
      <c r="A451" s="560"/>
      <c r="B451" s="10"/>
      <c r="C451" s="12"/>
      <c r="D451" s="329"/>
      <c r="E451" s="8"/>
      <c r="F451" s="16"/>
      <c r="G451" s="21"/>
      <c r="H451" s="10"/>
    </row>
    <row r="452" spans="1:8" ht="31.35" customHeight="1">
      <c r="A452" s="560"/>
      <c r="B452" s="10"/>
      <c r="C452" s="10"/>
      <c r="D452" s="263"/>
      <c r="E452" s="8"/>
      <c r="F452" s="16"/>
      <c r="G452" s="239"/>
      <c r="H452" s="10"/>
    </row>
    <row r="453" spans="1:8" ht="31.35" customHeight="1">
      <c r="A453" s="560"/>
      <c r="B453" s="10"/>
      <c r="C453" s="10"/>
      <c r="D453" s="11"/>
      <c r="E453" s="8"/>
      <c r="F453" s="16"/>
      <c r="G453" s="16"/>
      <c r="H453" s="10"/>
    </row>
    <row r="454" spans="1:8" ht="31.35" customHeight="1">
      <c r="A454" s="560"/>
      <c r="B454" s="259"/>
      <c r="C454" s="259"/>
      <c r="D454" s="263"/>
      <c r="E454" s="261"/>
      <c r="F454" s="115"/>
      <c r="G454" s="115"/>
      <c r="H454" s="259"/>
    </row>
    <row r="455" spans="1:8" ht="31.35" customHeight="1">
      <c r="A455" s="560"/>
      <c r="B455" s="259"/>
      <c r="C455" s="259"/>
      <c r="D455" s="264"/>
      <c r="E455" s="261"/>
      <c r="F455" s="115"/>
      <c r="G455" s="115"/>
      <c r="H455" s="259"/>
    </row>
    <row r="456" spans="1:8" ht="31.35" customHeight="1">
      <c r="A456" s="560"/>
      <c r="B456" s="10"/>
      <c r="C456" s="240"/>
      <c r="D456" s="46"/>
      <c r="E456" s="8"/>
      <c r="F456" s="16"/>
      <c r="G456" s="16"/>
      <c r="H456" s="10"/>
    </row>
    <row r="457" spans="1:8" ht="31.35" customHeight="1">
      <c r="A457" s="560"/>
      <c r="B457" s="10"/>
      <c r="C457" s="10"/>
      <c r="D457" s="266"/>
      <c r="E457" s="8"/>
      <c r="F457" s="16"/>
      <c r="G457" s="16"/>
      <c r="H457" s="259"/>
    </row>
    <row r="458" spans="1:8" ht="31.35" customHeight="1">
      <c r="A458" s="560"/>
      <c r="B458" s="10"/>
      <c r="C458" s="10"/>
      <c r="D458" s="11"/>
      <c r="E458" s="8"/>
      <c r="F458" s="16"/>
      <c r="G458" s="16"/>
      <c r="H458" s="10"/>
    </row>
    <row r="459" spans="1:8" ht="31.35" customHeight="1">
      <c r="A459" s="560"/>
      <c r="B459" s="10"/>
      <c r="C459" s="10"/>
      <c r="D459" s="11"/>
      <c r="E459" s="8"/>
      <c r="F459" s="16"/>
      <c r="G459" s="16"/>
      <c r="H459" s="10"/>
    </row>
    <row r="460" spans="1:8" ht="31.35" customHeight="1">
      <c r="A460" s="560"/>
      <c r="B460" s="10"/>
      <c r="C460" s="10"/>
      <c r="D460" s="11"/>
      <c r="E460" s="8"/>
      <c r="F460" s="16"/>
      <c r="G460" s="16"/>
      <c r="H460" s="10"/>
    </row>
    <row r="461" spans="1:8" ht="31.35" customHeight="1">
      <c r="A461" s="560"/>
      <c r="B461" s="10"/>
      <c r="C461" s="10"/>
      <c r="D461" s="11"/>
      <c r="E461" s="8"/>
      <c r="F461" s="16"/>
      <c r="G461" s="16"/>
      <c r="H461" s="10"/>
    </row>
    <row r="462" spans="1:8" ht="31.35" customHeight="1">
      <c r="A462" s="560"/>
      <c r="B462" s="10"/>
      <c r="C462" s="10"/>
      <c r="D462" s="11"/>
      <c r="E462" s="8"/>
      <c r="F462" s="16"/>
      <c r="G462" s="16"/>
      <c r="H462" s="10"/>
    </row>
    <row r="463" spans="1:8" ht="31.35" customHeight="1">
      <c r="A463" s="560"/>
      <c r="B463" s="10" t="s">
        <v>1383</v>
      </c>
      <c r="C463" s="10"/>
      <c r="D463" s="11"/>
      <c r="E463" s="8"/>
      <c r="F463" s="16"/>
      <c r="G463" s="16"/>
      <c r="H463" s="10"/>
    </row>
    <row r="464" spans="1:8" ht="31.35" customHeight="1">
      <c r="A464" s="561" t="s">
        <v>1013</v>
      </c>
      <c r="B464" s="8" t="s">
        <v>1305</v>
      </c>
      <c r="C464" s="8" t="s">
        <v>1306</v>
      </c>
      <c r="D464" s="7" t="s">
        <v>1307</v>
      </c>
      <c r="E464" s="7" t="s">
        <v>1308</v>
      </c>
      <c r="F464" s="14" t="s">
        <v>1309</v>
      </c>
      <c r="G464" s="14" t="s">
        <v>1310</v>
      </c>
      <c r="H464" s="7" t="s">
        <v>1311</v>
      </c>
    </row>
    <row r="465" spans="1:8" ht="31.35" customHeight="1">
      <c r="A465" s="560" t="s">
        <v>1509</v>
      </c>
      <c r="B465" s="10" t="s">
        <v>1384</v>
      </c>
      <c r="C465" s="8"/>
      <c r="D465" s="7"/>
      <c r="E465" s="7"/>
      <c r="F465" s="14"/>
      <c r="G465" s="14"/>
      <c r="H465" s="7"/>
    </row>
    <row r="466" spans="1:8" ht="31.35" customHeight="1">
      <c r="A466" s="560"/>
      <c r="B466" s="10"/>
      <c r="C466" s="12"/>
      <c r="D466" s="262"/>
      <c r="E466" s="8"/>
      <c r="F466" s="16"/>
      <c r="G466" s="21"/>
      <c r="H466" s="10"/>
    </row>
    <row r="467" spans="1:8" ht="31.35" customHeight="1">
      <c r="A467" s="560" t="s">
        <v>1508</v>
      </c>
      <c r="B467" s="10" t="s">
        <v>1385</v>
      </c>
      <c r="C467" s="12"/>
      <c r="D467" s="262">
        <v>1</v>
      </c>
      <c r="E467" s="8" t="s">
        <v>1301</v>
      </c>
      <c r="F467" s="16"/>
      <c r="G467" s="21"/>
      <c r="H467" s="10"/>
    </row>
    <row r="468" spans="1:8" ht="31.35" customHeight="1">
      <c r="A468" s="560"/>
      <c r="B468" s="10"/>
      <c r="C468" s="12"/>
      <c r="D468" s="329"/>
      <c r="E468" s="8"/>
      <c r="F468" s="16"/>
      <c r="G468" s="21"/>
      <c r="H468" s="10"/>
    </row>
    <row r="469" spans="1:8" ht="31.35" customHeight="1">
      <c r="A469" s="560"/>
      <c r="B469" s="10"/>
      <c r="C469" s="10"/>
      <c r="D469" s="263"/>
      <c r="E469" s="8"/>
      <c r="F469" s="16"/>
      <c r="G469" s="239"/>
      <c r="H469" s="10"/>
    </row>
    <row r="470" spans="1:8" ht="31.35" customHeight="1">
      <c r="A470" s="560"/>
      <c r="B470" s="10"/>
      <c r="C470" s="10"/>
      <c r="D470" s="11"/>
      <c r="E470" s="8"/>
      <c r="F470" s="16"/>
      <c r="G470" s="16"/>
      <c r="H470" s="10"/>
    </row>
    <row r="471" spans="1:8" ht="31.35" customHeight="1">
      <c r="A471" s="560"/>
      <c r="B471" s="259"/>
      <c r="C471" s="259"/>
      <c r="D471" s="263"/>
      <c r="E471" s="261"/>
      <c r="F471" s="115"/>
      <c r="G471" s="115"/>
      <c r="H471" s="259"/>
    </row>
    <row r="472" spans="1:8" ht="31.35" customHeight="1">
      <c r="A472" s="560"/>
      <c r="B472" s="259"/>
      <c r="C472" s="259"/>
      <c r="D472" s="264"/>
      <c r="E472" s="261"/>
      <c r="F472" s="115"/>
      <c r="G472" s="115"/>
      <c r="H472" s="259"/>
    </row>
    <row r="473" spans="1:8" ht="31.35" customHeight="1">
      <c r="A473" s="560"/>
      <c r="B473" s="10"/>
      <c r="C473" s="240"/>
      <c r="D473" s="46"/>
      <c r="E473" s="8"/>
      <c r="F473" s="16"/>
      <c r="G473" s="16"/>
      <c r="H473" s="10"/>
    </row>
    <row r="474" spans="1:8" ht="31.35" customHeight="1">
      <c r="A474" s="560"/>
      <c r="B474" s="10"/>
      <c r="C474" s="10"/>
      <c r="D474" s="266"/>
      <c r="E474" s="8"/>
      <c r="F474" s="16"/>
      <c r="G474" s="16"/>
      <c r="H474" s="259"/>
    </row>
    <row r="475" spans="1:8" ht="31.35" customHeight="1">
      <c r="A475" s="560"/>
      <c r="B475" s="10"/>
      <c r="C475" s="10"/>
      <c r="D475" s="11"/>
      <c r="E475" s="8"/>
      <c r="F475" s="16"/>
      <c r="G475" s="16"/>
      <c r="H475" s="10"/>
    </row>
    <row r="476" spans="1:8" ht="31.35" customHeight="1">
      <c r="A476" s="560"/>
      <c r="B476" s="10"/>
      <c r="C476" s="10"/>
      <c r="D476" s="11"/>
      <c r="E476" s="8"/>
      <c r="F476" s="16"/>
      <c r="G476" s="16"/>
      <c r="H476" s="10"/>
    </row>
    <row r="477" spans="1:8" ht="31.35" customHeight="1">
      <c r="A477" s="560"/>
      <c r="B477" s="10"/>
      <c r="C477" s="10"/>
      <c r="D477" s="11"/>
      <c r="E477" s="8"/>
      <c r="F477" s="16"/>
      <c r="G477" s="16"/>
      <c r="H477" s="10"/>
    </row>
    <row r="478" spans="1:8" ht="31.35" customHeight="1">
      <c r="A478" s="560"/>
      <c r="B478" s="10"/>
      <c r="C478" s="10"/>
      <c r="D478" s="11"/>
      <c r="E478" s="8"/>
      <c r="F478" s="16"/>
      <c r="G478" s="16"/>
      <c r="H478" s="10"/>
    </row>
    <row r="479" spans="1:8" ht="31.35" customHeight="1">
      <c r="A479" s="560"/>
      <c r="B479" s="10"/>
      <c r="C479" s="10"/>
      <c r="D479" s="11"/>
      <c r="E479" s="8"/>
      <c r="F479" s="16"/>
      <c r="G479" s="16"/>
      <c r="H479" s="10"/>
    </row>
    <row r="480" spans="1:8" ht="31.35" customHeight="1">
      <c r="A480" s="560"/>
      <c r="B480" s="10" t="s">
        <v>1331</v>
      </c>
      <c r="C480" s="10"/>
      <c r="D480" s="11"/>
      <c r="E480" s="8"/>
      <c r="F480" s="16"/>
      <c r="G480" s="16"/>
      <c r="H480" s="10"/>
    </row>
    <row r="481" spans="1:8" ht="31.35" customHeight="1">
      <c r="A481" s="561" t="s">
        <v>1013</v>
      </c>
      <c r="B481" s="8" t="s">
        <v>1305</v>
      </c>
      <c r="C481" s="8" t="s">
        <v>1306</v>
      </c>
      <c r="D481" s="7" t="s">
        <v>1307</v>
      </c>
      <c r="E481" s="7" t="s">
        <v>1308</v>
      </c>
      <c r="F481" s="14" t="s">
        <v>1309</v>
      </c>
      <c r="G481" s="14" t="s">
        <v>1310</v>
      </c>
      <c r="H481" s="7" t="s">
        <v>1311</v>
      </c>
    </row>
    <row r="482" spans="1:8" ht="31.35" customHeight="1">
      <c r="A482" s="560" t="s">
        <v>1508</v>
      </c>
      <c r="B482" s="10" t="s">
        <v>1385</v>
      </c>
      <c r="C482" s="8"/>
      <c r="D482" s="7"/>
      <c r="E482" s="7"/>
      <c r="F482" s="14"/>
      <c r="G482" s="14"/>
      <c r="H482" s="7"/>
    </row>
    <row r="483" spans="1:8" ht="31.35" customHeight="1">
      <c r="A483" s="560"/>
      <c r="B483" s="10"/>
      <c r="C483" s="12"/>
      <c r="D483" s="262"/>
      <c r="E483" s="8"/>
      <c r="F483" s="16"/>
      <c r="G483" s="21"/>
      <c r="H483" s="10"/>
    </row>
    <row r="484" spans="1:8" ht="31.35" customHeight="1">
      <c r="A484" s="560"/>
      <c r="B484" s="10" t="s">
        <v>1386</v>
      </c>
      <c r="C484" s="12" t="s">
        <v>1060</v>
      </c>
      <c r="D484" s="262">
        <v>1</v>
      </c>
      <c r="E484" s="8" t="s">
        <v>1387</v>
      </c>
      <c r="F484" s="16"/>
      <c r="G484" s="21"/>
      <c r="H484" s="10"/>
    </row>
    <row r="485" spans="1:8" ht="31.35" customHeight="1">
      <c r="A485" s="560"/>
      <c r="B485" s="10"/>
      <c r="C485" s="12"/>
      <c r="D485" s="329"/>
      <c r="E485" s="8"/>
      <c r="F485" s="16"/>
      <c r="G485" s="21"/>
      <c r="H485" s="10"/>
    </row>
    <row r="486" spans="1:8" ht="31.35" customHeight="1">
      <c r="A486" s="560"/>
      <c r="B486" s="10"/>
      <c r="C486" s="10"/>
      <c r="D486" s="263"/>
      <c r="E486" s="8"/>
      <c r="F486" s="16"/>
      <c r="G486" s="239"/>
      <c r="H486" s="10"/>
    </row>
    <row r="487" spans="1:8" ht="31.35" customHeight="1">
      <c r="A487" s="560"/>
      <c r="B487" s="10"/>
      <c r="C487" s="10"/>
      <c r="D487" s="11"/>
      <c r="E487" s="8"/>
      <c r="F487" s="16"/>
      <c r="G487" s="16"/>
      <c r="H487" s="10"/>
    </row>
    <row r="488" spans="1:8" ht="31.35" customHeight="1">
      <c r="A488" s="560"/>
      <c r="B488" s="259"/>
      <c r="C488" s="259"/>
      <c r="D488" s="263"/>
      <c r="E488" s="261"/>
      <c r="F488" s="115"/>
      <c r="G488" s="115"/>
      <c r="H488" s="259"/>
    </row>
    <row r="489" spans="1:8" ht="31.35" customHeight="1">
      <c r="A489" s="560"/>
      <c r="B489" s="259"/>
      <c r="C489" s="259"/>
      <c r="D489" s="264"/>
      <c r="E489" s="261"/>
      <c r="F489" s="115"/>
      <c r="G489" s="115"/>
      <c r="H489" s="259"/>
    </row>
    <row r="490" spans="1:8" ht="31.35" customHeight="1">
      <c r="A490" s="560"/>
      <c r="B490" s="10"/>
      <c r="C490" s="240"/>
      <c r="D490" s="46"/>
      <c r="E490" s="8"/>
      <c r="F490" s="16"/>
      <c r="G490" s="16"/>
      <c r="H490" s="10"/>
    </row>
    <row r="491" spans="1:8" ht="31.35" customHeight="1">
      <c r="A491" s="560"/>
      <c r="B491" s="10"/>
      <c r="C491" s="10"/>
      <c r="D491" s="266"/>
      <c r="E491" s="8"/>
      <c r="F491" s="16"/>
      <c r="G491" s="16"/>
      <c r="H491" s="259"/>
    </row>
    <row r="492" spans="1:8" ht="31.35" customHeight="1">
      <c r="A492" s="560"/>
      <c r="B492" s="10"/>
      <c r="C492" s="10"/>
      <c r="D492" s="11"/>
      <c r="E492" s="8"/>
      <c r="F492" s="16"/>
      <c r="G492" s="16"/>
      <c r="H492" s="10"/>
    </row>
    <row r="493" spans="1:8" ht="31.35" customHeight="1">
      <c r="A493" s="560"/>
      <c r="B493" s="10"/>
      <c r="C493" s="10"/>
      <c r="D493" s="11"/>
      <c r="E493" s="8"/>
      <c r="F493" s="16"/>
      <c r="G493" s="16"/>
      <c r="H493" s="10"/>
    </row>
    <row r="494" spans="1:8" ht="31.35" customHeight="1">
      <c r="A494" s="560"/>
      <c r="B494" s="10"/>
      <c r="C494" s="10"/>
      <c r="D494" s="11"/>
      <c r="E494" s="8"/>
      <c r="F494" s="16"/>
      <c r="G494" s="16"/>
      <c r="H494" s="10"/>
    </row>
    <row r="495" spans="1:8" ht="31.35" customHeight="1">
      <c r="A495" s="560"/>
      <c r="B495" s="10"/>
      <c r="C495" s="10"/>
      <c r="D495" s="11"/>
      <c r="E495" s="8"/>
      <c r="F495" s="16"/>
      <c r="G495" s="16"/>
      <c r="H495" s="10"/>
    </row>
    <row r="496" spans="1:8" ht="31.35" customHeight="1">
      <c r="A496" s="560"/>
      <c r="B496" s="10"/>
      <c r="C496" s="10"/>
      <c r="D496" s="11"/>
      <c r="E496" s="8"/>
      <c r="F496" s="16"/>
      <c r="G496" s="16"/>
      <c r="H496" s="10"/>
    </row>
    <row r="497" spans="1:8" ht="31.35" customHeight="1">
      <c r="A497" s="560"/>
      <c r="B497" s="10" t="s">
        <v>1382</v>
      </c>
      <c r="C497" s="10"/>
      <c r="D497" s="11"/>
      <c r="E497" s="8"/>
      <c r="F497" s="16"/>
      <c r="G497" s="16"/>
      <c r="H497" s="10"/>
    </row>
    <row r="498" spans="1:8" ht="31.35" customHeight="1">
      <c r="A498" s="561"/>
      <c r="B498" s="8"/>
      <c r="C498" s="8"/>
      <c r="D498" s="7"/>
      <c r="E498" s="7"/>
      <c r="F498" s="14"/>
      <c r="G498" s="14"/>
      <c r="H498" s="7"/>
    </row>
    <row r="499" spans="1:8" ht="31.35" customHeight="1">
      <c r="A499" s="560"/>
      <c r="B499" s="10"/>
      <c r="C499" s="8"/>
      <c r="D499" s="7"/>
      <c r="E499" s="7"/>
      <c r="F499" s="14"/>
      <c r="G499" s="14"/>
      <c r="H499" s="7"/>
    </row>
    <row r="500" spans="1:8" ht="31.35" customHeight="1">
      <c r="A500" s="560"/>
      <c r="B500" s="10"/>
      <c r="C500" s="12"/>
      <c r="D500" s="262"/>
      <c r="E500" s="8"/>
      <c r="F500" s="16"/>
      <c r="G500" s="21"/>
      <c r="H500" s="10"/>
    </row>
    <row r="501" spans="1:8" ht="31.35" customHeight="1">
      <c r="A501" s="560"/>
      <c r="B501" s="10"/>
      <c r="C501" s="12"/>
      <c r="D501" s="262"/>
      <c r="E501" s="8"/>
      <c r="F501" s="16"/>
      <c r="G501" s="21"/>
      <c r="H501" s="10"/>
    </row>
    <row r="502" spans="1:8" ht="31.35" customHeight="1">
      <c r="A502" s="560"/>
      <c r="B502" s="10"/>
      <c r="C502" s="12"/>
      <c r="D502" s="329"/>
      <c r="E502" s="8"/>
      <c r="F502" s="16"/>
      <c r="G502" s="21"/>
      <c r="H502" s="10"/>
    </row>
    <row r="503" spans="1:8" ht="31.35" customHeight="1">
      <c r="A503" s="8"/>
      <c r="B503" s="10"/>
      <c r="C503" s="10"/>
      <c r="D503" s="263"/>
      <c r="E503" s="8"/>
      <c r="F503" s="16"/>
      <c r="G503" s="239"/>
      <c r="H503" s="10"/>
    </row>
    <row r="504" spans="1:8" ht="31.35" customHeight="1">
      <c r="A504" s="8"/>
      <c r="B504" s="10"/>
      <c r="C504" s="10"/>
      <c r="D504" s="11"/>
      <c r="E504" s="8"/>
      <c r="F504" s="16"/>
      <c r="G504" s="16"/>
      <c r="H504" s="10"/>
    </row>
    <row r="505" spans="1:8" ht="31.35" customHeight="1">
      <c r="A505" s="8"/>
      <c r="B505" s="259"/>
      <c r="C505" s="259"/>
      <c r="D505" s="263"/>
      <c r="E505" s="261"/>
      <c r="F505" s="115"/>
      <c r="G505" s="115"/>
      <c r="H505" s="259"/>
    </row>
    <row r="506" spans="1:8" ht="31.35" customHeight="1">
      <c r="A506" s="8"/>
      <c r="B506" s="259"/>
      <c r="C506" s="259"/>
      <c r="D506" s="264"/>
      <c r="E506" s="261"/>
      <c r="F506" s="115"/>
      <c r="G506" s="115"/>
      <c r="H506" s="259"/>
    </row>
    <row r="507" spans="1:8" ht="31.35" customHeight="1">
      <c r="A507" s="8"/>
      <c r="B507" s="10"/>
      <c r="C507" s="240"/>
      <c r="D507" s="46"/>
      <c r="E507" s="8"/>
      <c r="F507" s="16"/>
      <c r="G507" s="16"/>
      <c r="H507" s="10"/>
    </row>
    <row r="508" spans="1:8" ht="31.35" customHeight="1">
      <c r="A508" s="8"/>
      <c r="B508" s="10"/>
      <c r="C508" s="10"/>
      <c r="D508" s="266"/>
      <c r="E508" s="8"/>
      <c r="F508" s="16"/>
      <c r="G508" s="16"/>
      <c r="H508" s="259"/>
    </row>
    <row r="509" spans="1:8" ht="31.35" customHeight="1">
      <c r="A509" s="8"/>
      <c r="B509" s="10"/>
      <c r="C509" s="10"/>
      <c r="D509" s="11"/>
      <c r="E509" s="8"/>
      <c r="F509" s="16"/>
      <c r="G509" s="16"/>
      <c r="H509" s="10"/>
    </row>
    <row r="510" spans="1:8" ht="31.35" customHeight="1">
      <c r="A510" s="8"/>
      <c r="B510" s="10"/>
      <c r="C510" s="10"/>
      <c r="D510" s="11"/>
      <c r="E510" s="8"/>
      <c r="F510" s="16"/>
      <c r="G510" s="16"/>
      <c r="H510" s="10"/>
    </row>
    <row r="511" spans="1:8" ht="31.35" customHeight="1">
      <c r="A511" s="8"/>
      <c r="B511" s="10"/>
      <c r="C511" s="10"/>
      <c r="D511" s="11"/>
      <c r="E511" s="8"/>
      <c r="F511" s="16"/>
      <c r="G511" s="16"/>
      <c r="H511" s="10"/>
    </row>
    <row r="512" spans="1:8" ht="31.35" customHeight="1">
      <c r="A512" s="8"/>
      <c r="B512" s="10"/>
      <c r="C512" s="10"/>
      <c r="D512" s="11"/>
      <c r="E512" s="8"/>
      <c r="F512" s="16"/>
      <c r="G512" s="16"/>
      <c r="H512" s="10"/>
    </row>
    <row r="513" spans="1:8" ht="31.35" customHeight="1">
      <c r="A513" s="8"/>
      <c r="B513" s="10"/>
      <c r="C513" s="10"/>
      <c r="D513" s="11"/>
      <c r="E513" s="8"/>
      <c r="F513" s="16"/>
      <c r="G513" s="16"/>
      <c r="H513" s="10"/>
    </row>
    <row r="514" spans="1:8" ht="31.35" customHeight="1">
      <c r="A514" s="8"/>
      <c r="B514" s="10"/>
      <c r="C514" s="10"/>
      <c r="D514" s="11"/>
      <c r="E514" s="8"/>
      <c r="F514" s="16"/>
      <c r="G514" s="16"/>
      <c r="H514" s="10"/>
    </row>
    <row r="515" spans="1:8" ht="31.35" customHeight="1">
      <c r="A515" s="7"/>
      <c r="B515" s="8"/>
      <c r="C515" s="8"/>
      <c r="D515" s="7"/>
      <c r="E515" s="7"/>
      <c r="F515" s="14"/>
      <c r="G515" s="14"/>
      <c r="H515" s="7"/>
    </row>
    <row r="516" spans="1:8" ht="31.35" customHeight="1">
      <c r="A516" s="8"/>
      <c r="B516" s="10"/>
      <c r="C516" s="8"/>
      <c r="D516" s="7"/>
      <c r="E516" s="7"/>
      <c r="F516" s="14"/>
      <c r="G516" s="14"/>
      <c r="H516" s="7"/>
    </row>
    <row r="517" spans="1:8" ht="31.35" customHeight="1">
      <c r="A517" s="8"/>
      <c r="B517" s="10"/>
      <c r="C517" s="12"/>
      <c r="D517" s="262"/>
      <c r="E517" s="8"/>
      <c r="F517" s="16"/>
      <c r="G517" s="21"/>
      <c r="H517" s="10"/>
    </row>
    <row r="518" spans="1:8" ht="31.35" customHeight="1">
      <c r="A518" s="8"/>
      <c r="B518" s="10"/>
      <c r="C518" s="12"/>
      <c r="D518" s="262"/>
      <c r="E518" s="8"/>
      <c r="F518" s="16"/>
      <c r="G518" s="21"/>
      <c r="H518" s="10"/>
    </row>
    <row r="519" spans="1:8" ht="31.35" customHeight="1">
      <c r="A519" s="8"/>
      <c r="B519" s="10"/>
      <c r="C519" s="12"/>
      <c r="D519" s="329"/>
      <c r="E519" s="8"/>
      <c r="F519" s="16"/>
      <c r="G519" s="21"/>
      <c r="H519" s="10"/>
    </row>
    <row r="520" spans="1:8" ht="31.35" customHeight="1">
      <c r="A520" s="8"/>
      <c r="B520" s="10"/>
      <c r="C520" s="10"/>
      <c r="D520" s="263"/>
      <c r="E520" s="8"/>
      <c r="F520" s="16"/>
      <c r="G520" s="239"/>
      <c r="H520" s="10"/>
    </row>
    <row r="521" spans="1:8" ht="31.35" customHeight="1">
      <c r="A521" s="8"/>
      <c r="B521" s="10"/>
      <c r="C521" s="10"/>
      <c r="D521" s="11"/>
      <c r="E521" s="8"/>
      <c r="F521" s="16"/>
      <c r="G521" s="16"/>
      <c r="H521" s="10"/>
    </row>
    <row r="522" spans="1:8" ht="31.35" customHeight="1">
      <c r="A522" s="8"/>
      <c r="B522" s="259"/>
      <c r="C522" s="259"/>
      <c r="D522" s="263"/>
      <c r="E522" s="261"/>
      <c r="F522" s="115"/>
      <c r="G522" s="115"/>
      <c r="H522" s="259"/>
    </row>
    <row r="523" spans="1:8" ht="31.35" customHeight="1">
      <c r="A523" s="8"/>
      <c r="B523" s="259"/>
      <c r="C523" s="259"/>
      <c r="D523" s="264"/>
      <c r="E523" s="261"/>
      <c r="F523" s="115"/>
      <c r="G523" s="115"/>
      <c r="H523" s="259"/>
    </row>
    <row r="524" spans="1:8" ht="31.35" customHeight="1">
      <c r="A524" s="8"/>
      <c r="B524" s="10"/>
      <c r="C524" s="240"/>
      <c r="D524" s="46"/>
      <c r="E524" s="8"/>
      <c r="F524" s="16"/>
      <c r="G524" s="16"/>
      <c r="H524" s="10"/>
    </row>
    <row r="525" spans="1:8" ht="31.35" customHeight="1">
      <c r="A525" s="8"/>
      <c r="B525" s="10"/>
      <c r="C525" s="10"/>
      <c r="D525" s="266"/>
      <c r="E525" s="8"/>
      <c r="F525" s="16"/>
      <c r="G525" s="16"/>
      <c r="H525" s="259"/>
    </row>
    <row r="526" spans="1:8" ht="31.35" customHeight="1">
      <c r="A526" s="8"/>
      <c r="B526" s="10"/>
      <c r="C526" s="10"/>
      <c r="D526" s="11"/>
      <c r="E526" s="8"/>
      <c r="F526" s="16"/>
      <c r="G526" s="16"/>
      <c r="H526" s="10"/>
    </row>
    <row r="527" spans="1:8" ht="31.35" customHeight="1">
      <c r="A527" s="8"/>
      <c r="B527" s="10"/>
      <c r="C527" s="10"/>
      <c r="D527" s="11"/>
      <c r="E527" s="8"/>
      <c r="F527" s="16"/>
      <c r="G527" s="16"/>
      <c r="H527" s="10"/>
    </row>
    <row r="528" spans="1:8" ht="31.35" customHeight="1">
      <c r="A528" s="8"/>
      <c r="B528" s="10"/>
      <c r="C528" s="10"/>
      <c r="D528" s="11"/>
      <c r="E528" s="8"/>
      <c r="F528" s="16"/>
      <c r="G528" s="16"/>
      <c r="H528" s="10"/>
    </row>
    <row r="529" spans="1:8" ht="31.35" customHeight="1">
      <c r="A529" s="8"/>
      <c r="B529" s="10"/>
      <c r="C529" s="10"/>
      <c r="D529" s="11"/>
      <c r="E529" s="8"/>
      <c r="F529" s="16"/>
      <c r="G529" s="16"/>
      <c r="H529" s="10"/>
    </row>
    <row r="530" spans="1:8" ht="31.35" customHeight="1">
      <c r="A530" s="8"/>
      <c r="B530" s="10"/>
      <c r="C530" s="10"/>
      <c r="D530" s="11"/>
      <c r="E530" s="8"/>
      <c r="F530" s="16"/>
      <c r="G530" s="16"/>
      <c r="H530" s="10"/>
    </row>
    <row r="531" spans="1:8" ht="31.35" customHeight="1">
      <c r="A531" s="8"/>
      <c r="B531" s="10"/>
      <c r="C531" s="10"/>
      <c r="D531" s="11"/>
      <c r="E531" s="8"/>
      <c r="F531" s="16"/>
      <c r="G531" s="16"/>
      <c r="H531" s="10"/>
    </row>
    <row r="532" spans="1:8" ht="31.35" customHeight="1">
      <c r="A532" s="7"/>
      <c r="B532" s="8"/>
      <c r="C532" s="8"/>
      <c r="D532" s="7"/>
      <c r="E532" s="7"/>
      <c r="F532" s="14"/>
      <c r="G532" s="14"/>
      <c r="H532" s="7"/>
    </row>
    <row r="533" spans="1:8" ht="31.35" customHeight="1">
      <c r="A533" s="8"/>
      <c r="B533" s="10"/>
      <c r="C533" s="8"/>
      <c r="D533" s="7"/>
      <c r="E533" s="7"/>
      <c r="F533" s="14"/>
      <c r="G533" s="14"/>
      <c r="H533" s="7"/>
    </row>
    <row r="534" spans="1:8" ht="31.35" customHeight="1">
      <c r="A534" s="8"/>
      <c r="B534" s="10"/>
      <c r="C534" s="12"/>
      <c r="D534" s="262"/>
      <c r="E534" s="8"/>
      <c r="F534" s="16"/>
      <c r="G534" s="21"/>
      <c r="H534" s="10"/>
    </row>
    <row r="535" spans="1:8" ht="31.35" customHeight="1">
      <c r="A535" s="8"/>
      <c r="B535" s="10"/>
      <c r="C535" s="12"/>
      <c r="D535" s="262"/>
      <c r="E535" s="8"/>
      <c r="F535" s="16"/>
      <c r="G535" s="21"/>
      <c r="H535" s="10"/>
    </row>
    <row r="536" spans="1:8" ht="31.35" customHeight="1">
      <c r="A536" s="8"/>
      <c r="B536" s="10"/>
      <c r="C536" s="12"/>
      <c r="D536" s="329"/>
      <c r="E536" s="8"/>
      <c r="F536" s="16"/>
      <c r="G536" s="21"/>
      <c r="H536" s="10"/>
    </row>
    <row r="537" spans="1:8" ht="31.35" customHeight="1">
      <c r="A537" s="8"/>
      <c r="B537" s="10"/>
      <c r="C537" s="10"/>
      <c r="D537" s="263"/>
      <c r="E537" s="8"/>
      <c r="F537" s="16"/>
      <c r="G537" s="239"/>
      <c r="H537" s="10"/>
    </row>
    <row r="538" spans="1:8" ht="31.35" customHeight="1">
      <c r="A538" s="8"/>
      <c r="B538" s="10"/>
      <c r="C538" s="10"/>
      <c r="D538" s="11"/>
      <c r="E538" s="8"/>
      <c r="F538" s="16"/>
      <c r="G538" s="16"/>
      <c r="H538" s="10"/>
    </row>
    <row r="539" spans="1:8" ht="31.35" customHeight="1">
      <c r="A539" s="8"/>
      <c r="B539" s="259"/>
      <c r="C539" s="259"/>
      <c r="D539" s="263"/>
      <c r="E539" s="261"/>
      <c r="F539" s="115"/>
      <c r="G539" s="115"/>
      <c r="H539" s="259"/>
    </row>
    <row r="540" spans="1:8" ht="31.35" customHeight="1">
      <c r="A540" s="8"/>
      <c r="B540" s="259"/>
      <c r="C540" s="259"/>
      <c r="D540" s="264"/>
      <c r="E540" s="261"/>
      <c r="F540" s="115"/>
      <c r="G540" s="115"/>
      <c r="H540" s="259"/>
    </row>
    <row r="541" spans="1:8" ht="31.35" customHeight="1">
      <c r="A541" s="8"/>
      <c r="B541" s="10"/>
      <c r="C541" s="240"/>
      <c r="D541" s="46"/>
      <c r="E541" s="8"/>
      <c r="F541" s="16"/>
      <c r="G541" s="16"/>
      <c r="H541" s="10"/>
    </row>
    <row r="542" spans="1:8" ht="31.35" customHeight="1">
      <c r="A542" s="8"/>
      <c r="B542" s="10"/>
      <c r="C542" s="10"/>
      <c r="D542" s="266"/>
      <c r="E542" s="8"/>
      <c r="F542" s="16"/>
      <c r="G542" s="16"/>
      <c r="H542" s="259"/>
    </row>
    <row r="543" spans="1:8" ht="31.35" customHeight="1">
      <c r="A543" s="8"/>
      <c r="B543" s="10"/>
      <c r="C543" s="10"/>
      <c r="D543" s="11"/>
      <c r="E543" s="8"/>
      <c r="F543" s="16"/>
      <c r="G543" s="16"/>
      <c r="H543" s="10"/>
    </row>
    <row r="544" spans="1:8" ht="31.35" customHeight="1">
      <c r="A544" s="8"/>
      <c r="B544" s="10"/>
      <c r="C544" s="10"/>
      <c r="D544" s="11"/>
      <c r="E544" s="8"/>
      <c r="F544" s="16"/>
      <c r="G544" s="16"/>
      <c r="H544" s="10"/>
    </row>
    <row r="545" spans="1:8" ht="31.35" customHeight="1">
      <c r="A545" s="8"/>
      <c r="B545" s="10"/>
      <c r="C545" s="10"/>
      <c r="D545" s="11"/>
      <c r="E545" s="8"/>
      <c r="F545" s="16"/>
      <c r="G545" s="16"/>
      <c r="H545" s="10"/>
    </row>
    <row r="546" spans="1:8" ht="31.35" customHeight="1">
      <c r="A546" s="8"/>
      <c r="B546" s="10"/>
      <c r="C546" s="10"/>
      <c r="D546" s="11"/>
      <c r="E546" s="8"/>
      <c r="F546" s="16"/>
      <c r="G546" s="16"/>
      <c r="H546" s="10"/>
    </row>
    <row r="547" spans="1:8" ht="31.35" customHeight="1">
      <c r="A547" s="8"/>
      <c r="B547" s="10"/>
      <c r="C547" s="10"/>
      <c r="D547" s="11"/>
      <c r="E547" s="8"/>
      <c r="F547" s="16"/>
      <c r="G547" s="16"/>
      <c r="H547" s="10"/>
    </row>
    <row r="548" spans="1:8" ht="31.35" customHeight="1">
      <c r="A548" s="8"/>
      <c r="B548" s="10"/>
      <c r="C548" s="10"/>
      <c r="D548" s="11"/>
      <c r="E548" s="8"/>
      <c r="F548" s="16"/>
      <c r="G548" s="16"/>
      <c r="H548" s="10"/>
    </row>
    <row r="549" spans="1:8" ht="31.35" customHeight="1">
      <c r="A549" s="7"/>
      <c r="B549" s="8"/>
      <c r="C549" s="8"/>
      <c r="D549" s="7"/>
      <c r="E549" s="7"/>
      <c r="F549" s="14"/>
      <c r="G549" s="14"/>
      <c r="H549" s="7"/>
    </row>
    <row r="550" spans="1:8" ht="31.35" customHeight="1">
      <c r="A550" s="8"/>
      <c r="B550" s="10"/>
      <c r="C550" s="8"/>
      <c r="D550" s="7"/>
      <c r="E550" s="7"/>
      <c r="F550" s="14"/>
      <c r="G550" s="14"/>
      <c r="H550" s="7"/>
    </row>
    <row r="551" spans="1:8" ht="31.35" customHeight="1">
      <c r="A551" s="8"/>
      <c r="B551" s="10"/>
      <c r="C551" s="12"/>
      <c r="D551" s="262"/>
      <c r="E551" s="8"/>
      <c r="F551" s="16"/>
      <c r="G551" s="21"/>
      <c r="H551" s="10"/>
    </row>
    <row r="552" spans="1:8" ht="31.35" customHeight="1">
      <c r="A552" s="8"/>
      <c r="B552" s="10"/>
      <c r="C552" s="12"/>
      <c r="D552" s="262"/>
      <c r="E552" s="8"/>
      <c r="F552" s="16"/>
      <c r="G552" s="21"/>
      <c r="H552" s="10"/>
    </row>
    <row r="553" spans="1:8" ht="31.35" customHeight="1">
      <c r="A553" s="8"/>
      <c r="B553" s="10"/>
      <c r="C553" s="12"/>
      <c r="D553" s="329"/>
      <c r="E553" s="8"/>
      <c r="F553" s="16"/>
      <c r="G553" s="21"/>
      <c r="H553" s="10"/>
    </row>
    <row r="554" spans="1:8" ht="31.35" customHeight="1">
      <c r="A554" s="8"/>
      <c r="B554" s="10"/>
      <c r="C554" s="10"/>
      <c r="D554" s="263"/>
      <c r="E554" s="8"/>
      <c r="F554" s="16"/>
      <c r="G554" s="239"/>
      <c r="H554" s="10"/>
    </row>
    <row r="555" spans="1:8" ht="31.35" customHeight="1">
      <c r="A555" s="8"/>
      <c r="B555" s="10"/>
      <c r="C555" s="10"/>
      <c r="D555" s="11"/>
      <c r="E555" s="8"/>
      <c r="F555" s="16"/>
      <c r="G555" s="16"/>
      <c r="H555" s="10"/>
    </row>
    <row r="556" spans="1:8" ht="31.35" customHeight="1">
      <c r="A556" s="8"/>
      <c r="B556" s="259"/>
      <c r="C556" s="259"/>
      <c r="D556" s="263"/>
      <c r="E556" s="261"/>
      <c r="F556" s="115"/>
      <c r="G556" s="115"/>
      <c r="H556" s="259"/>
    </row>
    <row r="557" spans="1:8" ht="31.35" customHeight="1">
      <c r="A557" s="8"/>
      <c r="B557" s="259"/>
      <c r="C557" s="259"/>
      <c r="D557" s="264"/>
      <c r="E557" s="261"/>
      <c r="F557" s="115"/>
      <c r="G557" s="115"/>
      <c r="H557" s="259"/>
    </row>
    <row r="558" spans="1:8" ht="31.35" customHeight="1">
      <c r="A558" s="8"/>
      <c r="B558" s="10"/>
      <c r="C558" s="240"/>
      <c r="D558" s="46"/>
      <c r="E558" s="8"/>
      <c r="F558" s="16"/>
      <c r="G558" s="16"/>
      <c r="H558" s="10"/>
    </row>
    <row r="559" spans="1:8" ht="31.35" customHeight="1">
      <c r="A559" s="8"/>
      <c r="B559" s="10"/>
      <c r="C559" s="10"/>
      <c r="D559" s="266"/>
      <c r="E559" s="8"/>
      <c r="F559" s="16"/>
      <c r="G559" s="16"/>
      <c r="H559" s="259"/>
    </row>
    <row r="560" spans="1:8" ht="31.35" customHeight="1">
      <c r="A560" s="8"/>
      <c r="B560" s="10"/>
      <c r="C560" s="10"/>
      <c r="D560" s="11"/>
      <c r="E560" s="8"/>
      <c r="F560" s="16"/>
      <c r="G560" s="16"/>
      <c r="H560" s="10"/>
    </row>
    <row r="561" spans="1:8" ht="31.35" customHeight="1">
      <c r="A561" s="8"/>
      <c r="B561" s="10"/>
      <c r="C561" s="10"/>
      <c r="D561" s="11"/>
      <c r="E561" s="8"/>
      <c r="F561" s="16"/>
      <c r="G561" s="16"/>
      <c r="H561" s="10"/>
    </row>
    <row r="562" spans="1:8" ht="31.35" customHeight="1">
      <c r="A562" s="8"/>
      <c r="B562" s="10"/>
      <c r="C562" s="10"/>
      <c r="D562" s="11"/>
      <c r="E562" s="8"/>
      <c r="F562" s="16"/>
      <c r="G562" s="16"/>
      <c r="H562" s="10"/>
    </row>
    <row r="563" spans="1:8" ht="31.35" customHeight="1">
      <c r="A563" s="8"/>
      <c r="B563" s="10"/>
      <c r="C563" s="10"/>
      <c r="D563" s="11"/>
      <c r="E563" s="8"/>
      <c r="F563" s="16"/>
      <c r="G563" s="16"/>
      <c r="H563" s="10"/>
    </row>
    <row r="564" spans="1:8" ht="31.35" customHeight="1">
      <c r="A564" s="8"/>
      <c r="B564" s="10"/>
      <c r="C564" s="10"/>
      <c r="D564" s="11"/>
      <c r="E564" s="8"/>
      <c r="F564" s="16"/>
      <c r="G564" s="16"/>
      <c r="H564" s="10"/>
    </row>
    <row r="565" spans="1:8" ht="31.35" customHeight="1">
      <c r="A565" s="8"/>
      <c r="B565" s="10"/>
      <c r="C565" s="10"/>
      <c r="D565" s="11"/>
      <c r="E565" s="8"/>
      <c r="F565" s="16"/>
      <c r="G565" s="16"/>
      <c r="H565" s="10"/>
    </row>
    <row r="566" spans="1:8" ht="31.35" customHeight="1">
      <c r="A566" s="7"/>
      <c r="B566" s="8"/>
      <c r="C566" s="8"/>
      <c r="D566" s="7"/>
      <c r="E566" s="7"/>
      <c r="F566" s="14"/>
      <c r="G566" s="14"/>
      <c r="H566" s="7"/>
    </row>
    <row r="567" spans="1:8" ht="31.35" customHeight="1">
      <c r="A567" s="8"/>
      <c r="B567" s="10"/>
      <c r="C567" s="8"/>
      <c r="D567" s="7"/>
      <c r="E567" s="7"/>
      <c r="F567" s="14"/>
      <c r="G567" s="14"/>
      <c r="H567" s="7"/>
    </row>
    <row r="568" spans="1:8" ht="31.35" customHeight="1">
      <c r="A568" s="8"/>
      <c r="B568" s="10"/>
      <c r="C568" s="12"/>
      <c r="D568" s="262"/>
      <c r="E568" s="8"/>
      <c r="F568" s="16"/>
      <c r="G568" s="21"/>
      <c r="H568" s="10"/>
    </row>
    <row r="569" spans="1:8" ht="31.35" customHeight="1">
      <c r="A569" s="8"/>
      <c r="B569" s="10"/>
      <c r="C569" s="12"/>
      <c r="D569" s="262"/>
      <c r="E569" s="8"/>
      <c r="F569" s="16"/>
      <c r="G569" s="21"/>
      <c r="H569" s="10"/>
    </row>
    <row r="570" spans="1:8" ht="31.35" customHeight="1">
      <c r="A570" s="8"/>
      <c r="B570" s="10"/>
      <c r="C570" s="12"/>
      <c r="D570" s="329"/>
      <c r="E570" s="8"/>
      <c r="F570" s="16"/>
      <c r="G570" s="21"/>
      <c r="H570" s="10"/>
    </row>
    <row r="571" spans="1:8" ht="31.35" customHeight="1">
      <c r="A571" s="8"/>
      <c r="B571" s="10"/>
      <c r="C571" s="10"/>
      <c r="D571" s="263"/>
      <c r="E571" s="8"/>
      <c r="F571" s="16"/>
      <c r="G571" s="239"/>
      <c r="H571" s="10"/>
    </row>
    <row r="572" spans="1:8" ht="31.35" customHeight="1">
      <c r="A572" s="8"/>
      <c r="B572" s="10"/>
      <c r="C572" s="10"/>
      <c r="D572" s="11"/>
      <c r="E572" s="8"/>
      <c r="F572" s="16"/>
      <c r="G572" s="16"/>
      <c r="H572" s="10"/>
    </row>
    <row r="573" spans="1:8" ht="31.35" customHeight="1">
      <c r="A573" s="8"/>
      <c r="B573" s="259"/>
      <c r="C573" s="259"/>
      <c r="D573" s="263"/>
      <c r="E573" s="261"/>
      <c r="F573" s="115"/>
      <c r="G573" s="115"/>
      <c r="H573" s="259"/>
    </row>
    <row r="574" spans="1:8" ht="31.35" customHeight="1">
      <c r="A574" s="8"/>
      <c r="B574" s="259"/>
      <c r="C574" s="259"/>
      <c r="D574" s="264"/>
      <c r="E574" s="261"/>
      <c r="F574" s="115"/>
      <c r="G574" s="115"/>
      <c r="H574" s="259"/>
    </row>
    <row r="575" spans="1:8" ht="31.35" customHeight="1">
      <c r="A575" s="8"/>
      <c r="B575" s="10"/>
      <c r="C575" s="240"/>
      <c r="D575" s="46"/>
      <c r="E575" s="8"/>
      <c r="F575" s="16"/>
      <c r="G575" s="16"/>
      <c r="H575" s="10"/>
    </row>
    <row r="576" spans="1:8" ht="31.35" customHeight="1">
      <c r="A576" s="8"/>
      <c r="B576" s="10"/>
      <c r="C576" s="10"/>
      <c r="D576" s="266"/>
      <c r="E576" s="8"/>
      <c r="F576" s="16"/>
      <c r="G576" s="16"/>
      <c r="H576" s="259"/>
    </row>
    <row r="577" spans="1:8" ht="31.35" customHeight="1">
      <c r="A577" s="8"/>
      <c r="B577" s="10"/>
      <c r="C577" s="10"/>
      <c r="D577" s="11"/>
      <c r="E577" s="8"/>
      <c r="F577" s="16"/>
      <c r="G577" s="16"/>
      <c r="H577" s="10"/>
    </row>
    <row r="578" spans="1:8" ht="31.35" customHeight="1">
      <c r="A578" s="8"/>
      <c r="B578" s="10"/>
      <c r="C578" s="10"/>
      <c r="D578" s="11"/>
      <c r="E578" s="8"/>
      <c r="F578" s="16"/>
      <c r="G578" s="16"/>
      <c r="H578" s="10"/>
    </row>
    <row r="579" spans="1:8" ht="31.35" customHeight="1">
      <c r="A579" s="8"/>
      <c r="B579" s="10"/>
      <c r="C579" s="10"/>
      <c r="D579" s="11"/>
      <c r="E579" s="8"/>
      <c r="F579" s="16"/>
      <c r="G579" s="16"/>
      <c r="H579" s="10"/>
    </row>
    <row r="580" spans="1:8" ht="31.35" customHeight="1">
      <c r="A580" s="8"/>
      <c r="B580" s="10"/>
      <c r="C580" s="10"/>
      <c r="D580" s="11"/>
      <c r="E580" s="8"/>
      <c r="F580" s="16"/>
      <c r="G580" s="16"/>
      <c r="H580" s="10"/>
    </row>
    <row r="581" spans="1:8" ht="31.35" customHeight="1">
      <c r="A581" s="8"/>
      <c r="B581" s="10"/>
      <c r="C581" s="10"/>
      <c r="D581" s="11"/>
      <c r="E581" s="8"/>
      <c r="F581" s="16"/>
      <c r="G581" s="16"/>
      <c r="H581" s="10"/>
    </row>
    <row r="582" spans="1:8" ht="31.35" customHeight="1">
      <c r="A582" s="8"/>
      <c r="B582" s="10"/>
      <c r="C582" s="10"/>
      <c r="D582" s="11"/>
      <c r="E582" s="8"/>
      <c r="F582" s="16"/>
      <c r="G582" s="16"/>
      <c r="H582" s="10"/>
    </row>
    <row r="583" spans="1:8" ht="31.35" customHeight="1">
      <c r="A583" s="7"/>
      <c r="B583" s="8"/>
      <c r="C583" s="8"/>
      <c r="D583" s="7"/>
      <c r="E583" s="7"/>
      <c r="F583" s="14"/>
      <c r="G583" s="14"/>
      <c r="H583" s="7"/>
    </row>
    <row r="584" spans="1:8" ht="31.35" customHeight="1">
      <c r="A584" s="8"/>
      <c r="B584" s="10"/>
      <c r="C584" s="8"/>
      <c r="D584" s="7"/>
      <c r="E584" s="7"/>
      <c r="F584" s="14"/>
      <c r="G584" s="14"/>
      <c r="H584" s="7"/>
    </row>
    <row r="585" spans="1:8" ht="31.35" customHeight="1">
      <c r="A585" s="8"/>
      <c r="B585" s="10"/>
      <c r="C585" s="12"/>
      <c r="D585" s="262"/>
      <c r="E585" s="8"/>
      <c r="F585" s="16"/>
      <c r="G585" s="21"/>
      <c r="H585" s="10"/>
    </row>
    <row r="586" spans="1:8" ht="31.35" customHeight="1">
      <c r="A586" s="8"/>
      <c r="B586" s="10"/>
      <c r="C586" s="12"/>
      <c r="D586" s="262"/>
      <c r="E586" s="8"/>
      <c r="F586" s="16"/>
      <c r="G586" s="21"/>
      <c r="H586" s="10"/>
    </row>
    <row r="587" spans="1:8" ht="31.35" customHeight="1">
      <c r="A587" s="8"/>
      <c r="B587" s="10"/>
      <c r="C587" s="12"/>
      <c r="D587" s="329"/>
      <c r="E587" s="8"/>
      <c r="F587" s="16"/>
      <c r="G587" s="21"/>
      <c r="H587" s="10"/>
    </row>
    <row r="588" spans="1:8" ht="31.35" customHeight="1">
      <c r="A588" s="8"/>
      <c r="B588" s="10"/>
      <c r="C588" s="10"/>
      <c r="D588" s="263"/>
      <c r="E588" s="8"/>
      <c r="F588" s="16"/>
      <c r="G588" s="239"/>
      <c r="H588" s="10"/>
    </row>
    <row r="589" spans="1:8" ht="31.35" customHeight="1">
      <c r="A589" s="8"/>
      <c r="B589" s="10"/>
      <c r="C589" s="10"/>
      <c r="D589" s="11"/>
      <c r="E589" s="8"/>
      <c r="F589" s="16"/>
      <c r="G589" s="16"/>
      <c r="H589" s="10"/>
    </row>
    <row r="590" spans="1:8" ht="31.35" customHeight="1">
      <c r="A590" s="8"/>
      <c r="B590" s="259"/>
      <c r="C590" s="259"/>
      <c r="D590" s="263"/>
      <c r="E590" s="261"/>
      <c r="F590" s="115"/>
      <c r="G590" s="115"/>
      <c r="H590" s="259"/>
    </row>
    <row r="591" spans="1:8" ht="31.35" customHeight="1">
      <c r="A591" s="8"/>
      <c r="B591" s="259"/>
      <c r="C591" s="259"/>
      <c r="D591" s="264"/>
      <c r="E591" s="261"/>
      <c r="F591" s="115"/>
      <c r="G591" s="115"/>
      <c r="H591" s="259"/>
    </row>
    <row r="592" spans="1:8" ht="31.35" customHeight="1">
      <c r="A592" s="8"/>
      <c r="B592" s="10"/>
      <c r="C592" s="240"/>
      <c r="D592" s="46"/>
      <c r="E592" s="8"/>
      <c r="F592" s="16"/>
      <c r="G592" s="16"/>
      <c r="H592" s="10"/>
    </row>
    <row r="593" spans="1:8" ht="31.35" customHeight="1">
      <c r="A593" s="8"/>
      <c r="B593" s="10"/>
      <c r="C593" s="10"/>
      <c r="D593" s="266"/>
      <c r="E593" s="8"/>
      <c r="F593" s="16"/>
      <c r="G593" s="16"/>
      <c r="H593" s="259"/>
    </row>
    <row r="594" spans="1:8" ht="31.35" customHeight="1">
      <c r="A594" s="8"/>
      <c r="B594" s="10"/>
      <c r="C594" s="10"/>
      <c r="D594" s="11"/>
      <c r="E594" s="8"/>
      <c r="F594" s="16"/>
      <c r="G594" s="16"/>
      <c r="H594" s="10"/>
    </row>
    <row r="595" spans="1:8" ht="31.35" customHeight="1">
      <c r="A595" s="8"/>
      <c r="B595" s="10"/>
      <c r="C595" s="10"/>
      <c r="D595" s="11"/>
      <c r="E595" s="8"/>
      <c r="F595" s="16"/>
      <c r="G595" s="16"/>
      <c r="H595" s="10"/>
    </row>
    <row r="596" spans="1:8" ht="31.35" customHeight="1">
      <c r="A596" s="8"/>
      <c r="B596" s="10"/>
      <c r="C596" s="10"/>
      <c r="D596" s="11"/>
      <c r="E596" s="8"/>
      <c r="F596" s="16"/>
      <c r="G596" s="16"/>
      <c r="H596" s="10"/>
    </row>
    <row r="597" spans="1:8" ht="31.35" customHeight="1">
      <c r="A597" s="8"/>
      <c r="B597" s="10"/>
      <c r="C597" s="10"/>
      <c r="D597" s="11"/>
      <c r="E597" s="8"/>
      <c r="F597" s="16"/>
      <c r="G597" s="16"/>
      <c r="H597" s="10"/>
    </row>
    <row r="598" spans="1:8" ht="31.35" customHeight="1">
      <c r="A598" s="8"/>
      <c r="B598" s="10"/>
      <c r="C598" s="10"/>
      <c r="D598" s="11"/>
      <c r="E598" s="8"/>
      <c r="F598" s="16"/>
      <c r="G598" s="16"/>
      <c r="H598" s="10"/>
    </row>
    <row r="599" spans="1:8" ht="31.35" customHeight="1">
      <c r="A599" s="8"/>
      <c r="B599" s="10"/>
      <c r="C599" s="10"/>
      <c r="D599" s="11"/>
      <c r="E599" s="8"/>
      <c r="F599" s="16"/>
      <c r="G599" s="16"/>
      <c r="H599" s="10"/>
    </row>
    <row r="600" spans="1:8" ht="31.35" customHeight="1">
      <c r="A600" s="7"/>
      <c r="B600" s="8"/>
      <c r="C600" s="8"/>
      <c r="D600" s="7"/>
      <c r="E600" s="7"/>
      <c r="F600" s="14"/>
      <c r="G600" s="14"/>
      <c r="H600" s="7"/>
    </row>
    <row r="601" spans="1:8" ht="31.35" customHeight="1">
      <c r="A601" s="8"/>
      <c r="B601" s="10"/>
      <c r="C601" s="8"/>
      <c r="D601" s="7"/>
      <c r="E601" s="7"/>
      <c r="F601" s="14"/>
      <c r="G601" s="14"/>
      <c r="H601" s="7"/>
    </row>
    <row r="602" spans="1:8" ht="31.35" customHeight="1">
      <c r="A602" s="8"/>
      <c r="B602" s="10"/>
      <c r="C602" s="12"/>
      <c r="D602" s="262"/>
      <c r="E602" s="8"/>
      <c r="F602" s="16"/>
      <c r="G602" s="21"/>
      <c r="H602" s="10"/>
    </row>
    <row r="603" spans="1:8" ht="31.35" customHeight="1">
      <c r="A603" s="8"/>
      <c r="B603" s="10"/>
      <c r="C603" s="12"/>
      <c r="D603" s="262"/>
      <c r="E603" s="8"/>
      <c r="F603" s="16"/>
      <c r="G603" s="21"/>
      <c r="H603" s="10"/>
    </row>
    <row r="604" spans="1:8" ht="31.35" customHeight="1">
      <c r="A604" s="8"/>
      <c r="B604" s="10"/>
      <c r="C604" s="12"/>
      <c r="D604" s="329"/>
      <c r="E604" s="8"/>
      <c r="F604" s="16"/>
      <c r="G604" s="21"/>
      <c r="H604" s="10"/>
    </row>
    <row r="605" spans="1:8" ht="31.35" customHeight="1">
      <c r="A605" s="8"/>
      <c r="B605" s="10"/>
      <c r="C605" s="10"/>
      <c r="D605" s="263"/>
      <c r="E605" s="8"/>
      <c r="F605" s="16"/>
      <c r="G605" s="239"/>
      <c r="H605" s="10"/>
    </row>
    <row r="606" spans="1:8" ht="31.35" customHeight="1">
      <c r="A606" s="8"/>
      <c r="B606" s="10"/>
      <c r="C606" s="10"/>
      <c r="D606" s="11"/>
      <c r="E606" s="8"/>
      <c r="F606" s="16"/>
      <c r="G606" s="16"/>
      <c r="H606" s="10"/>
    </row>
    <row r="607" spans="1:8" ht="31.35" customHeight="1">
      <c r="A607" s="8"/>
      <c r="B607" s="259"/>
      <c r="C607" s="259"/>
      <c r="D607" s="263"/>
      <c r="E607" s="261"/>
      <c r="F607" s="115"/>
      <c r="G607" s="115"/>
      <c r="H607" s="259"/>
    </row>
    <row r="608" spans="1:8" ht="31.35" customHeight="1">
      <c r="A608" s="8"/>
      <c r="B608" s="259"/>
      <c r="C608" s="259"/>
      <c r="D608" s="264"/>
      <c r="E608" s="261"/>
      <c r="F608" s="115"/>
      <c r="G608" s="115"/>
      <c r="H608" s="259"/>
    </row>
    <row r="609" spans="1:8" ht="31.35" customHeight="1">
      <c r="A609" s="8"/>
      <c r="B609" s="10"/>
      <c r="C609" s="240"/>
      <c r="D609" s="46"/>
      <c r="E609" s="8"/>
      <c r="F609" s="16"/>
      <c r="G609" s="16"/>
      <c r="H609" s="10"/>
    </row>
    <row r="610" spans="1:8" ht="31.35" customHeight="1">
      <c r="A610" s="8"/>
      <c r="B610" s="10"/>
      <c r="C610" s="10"/>
      <c r="D610" s="266"/>
      <c r="E610" s="8"/>
      <c r="F610" s="16"/>
      <c r="G610" s="16"/>
      <c r="H610" s="259"/>
    </row>
    <row r="611" spans="1:8" ht="31.35" customHeight="1">
      <c r="A611" s="8"/>
      <c r="B611" s="10"/>
      <c r="C611" s="10"/>
      <c r="D611" s="11"/>
      <c r="E611" s="8"/>
      <c r="F611" s="16"/>
      <c r="G611" s="16"/>
      <c r="H611" s="10"/>
    </row>
    <row r="612" spans="1:8" ht="31.35" customHeight="1">
      <c r="A612" s="8"/>
      <c r="B612" s="10"/>
      <c r="C612" s="10"/>
      <c r="D612" s="11"/>
      <c r="E612" s="8"/>
      <c r="F612" s="16"/>
      <c r="G612" s="16"/>
      <c r="H612" s="10"/>
    </row>
    <row r="613" spans="1:8" ht="31.35" customHeight="1">
      <c r="A613" s="8"/>
      <c r="B613" s="10"/>
      <c r="C613" s="10"/>
      <c r="D613" s="11"/>
      <c r="E613" s="8"/>
      <c r="F613" s="16"/>
      <c r="G613" s="16"/>
      <c r="H613" s="10"/>
    </row>
    <row r="614" spans="1:8" ht="31.35" customHeight="1">
      <c r="A614" s="8"/>
      <c r="B614" s="10"/>
      <c r="C614" s="10"/>
      <c r="D614" s="11"/>
      <c r="E614" s="8"/>
      <c r="F614" s="16"/>
      <c r="G614" s="16"/>
      <c r="H614" s="10"/>
    </row>
    <row r="615" spans="1:8" ht="31.35" customHeight="1">
      <c r="A615" s="8"/>
      <c r="B615" s="10"/>
      <c r="C615" s="10"/>
      <c r="D615" s="11"/>
      <c r="E615" s="8"/>
      <c r="F615" s="16"/>
      <c r="G615" s="16"/>
      <c r="H615" s="10"/>
    </row>
    <row r="616" spans="1:8" ht="31.35" customHeight="1">
      <c r="A616" s="8"/>
      <c r="B616" s="10"/>
      <c r="C616" s="10"/>
      <c r="D616" s="11"/>
      <c r="E616" s="8"/>
      <c r="F616" s="16"/>
      <c r="G616" s="16"/>
      <c r="H616" s="10"/>
    </row>
    <row r="617" spans="1:8" ht="31.35" customHeight="1">
      <c r="A617" s="7"/>
      <c r="B617" s="8"/>
      <c r="C617" s="8"/>
      <c r="D617" s="7"/>
      <c r="E617" s="7"/>
      <c r="F617" s="14"/>
      <c r="G617" s="14"/>
      <c r="H617" s="7"/>
    </row>
    <row r="618" spans="1:8" ht="31.35" customHeight="1">
      <c r="A618" s="8"/>
      <c r="B618" s="10"/>
      <c r="C618" s="8"/>
      <c r="D618" s="7"/>
      <c r="E618" s="7"/>
      <c r="F618" s="14"/>
      <c r="G618" s="14"/>
      <c r="H618" s="7"/>
    </row>
    <row r="619" spans="1:8" ht="31.35" customHeight="1">
      <c r="A619" s="8"/>
      <c r="B619" s="10"/>
      <c r="C619" s="12"/>
      <c r="D619" s="262"/>
      <c r="E619" s="8"/>
      <c r="F619" s="16"/>
      <c r="G619" s="21"/>
      <c r="H619" s="10"/>
    </row>
    <row r="620" spans="1:8" ht="31.35" customHeight="1">
      <c r="A620" s="8"/>
      <c r="B620" s="10"/>
      <c r="C620" s="12"/>
      <c r="D620" s="262"/>
      <c r="E620" s="8"/>
      <c r="F620" s="16"/>
      <c r="G620" s="21"/>
      <c r="H620" s="10"/>
    </row>
    <row r="621" spans="1:8" ht="31.35" customHeight="1">
      <c r="A621" s="8"/>
      <c r="B621" s="10"/>
      <c r="C621" s="12"/>
      <c r="D621" s="329"/>
      <c r="E621" s="8"/>
      <c r="F621" s="16"/>
      <c r="G621" s="21"/>
      <c r="H621" s="10"/>
    </row>
    <row r="622" spans="1:8" ht="31.35" customHeight="1">
      <c r="A622" s="8"/>
      <c r="B622" s="10"/>
      <c r="C622" s="10"/>
      <c r="D622" s="263"/>
      <c r="E622" s="8"/>
      <c r="F622" s="16"/>
      <c r="G622" s="239"/>
      <c r="H622" s="10"/>
    </row>
    <row r="623" spans="1:8" ht="31.35" customHeight="1">
      <c r="A623" s="8"/>
      <c r="B623" s="10"/>
      <c r="C623" s="10"/>
      <c r="D623" s="11"/>
      <c r="E623" s="8"/>
      <c r="F623" s="16"/>
      <c r="G623" s="16"/>
      <c r="H623" s="10"/>
    </row>
    <row r="624" spans="1:8" ht="31.35" customHeight="1">
      <c r="A624" s="8"/>
      <c r="B624" s="259"/>
      <c r="C624" s="259"/>
      <c r="D624" s="263"/>
      <c r="E624" s="261"/>
      <c r="F624" s="115"/>
      <c r="G624" s="115"/>
      <c r="H624" s="259"/>
    </row>
    <row r="625" spans="1:8" ht="31.35" customHeight="1">
      <c r="A625" s="8"/>
      <c r="B625" s="259"/>
      <c r="C625" s="259"/>
      <c r="D625" s="264"/>
      <c r="E625" s="261"/>
      <c r="F625" s="115"/>
      <c r="G625" s="115"/>
      <c r="H625" s="259"/>
    </row>
    <row r="626" spans="1:8" ht="31.35" customHeight="1">
      <c r="A626" s="8"/>
      <c r="B626" s="10"/>
      <c r="C626" s="240"/>
      <c r="D626" s="46"/>
      <c r="E626" s="8"/>
      <c r="F626" s="16"/>
      <c r="G626" s="16"/>
      <c r="H626" s="10"/>
    </row>
    <row r="627" spans="1:8" ht="31.35" customHeight="1">
      <c r="A627" s="8"/>
      <c r="B627" s="10"/>
      <c r="C627" s="10"/>
      <c r="D627" s="266"/>
      <c r="E627" s="8"/>
      <c r="F627" s="16"/>
      <c r="G627" s="16"/>
      <c r="H627" s="259"/>
    </row>
    <row r="628" spans="1:8" ht="31.35" customHeight="1">
      <c r="A628" s="8"/>
      <c r="B628" s="10"/>
      <c r="C628" s="10"/>
      <c r="D628" s="11"/>
      <c r="E628" s="8"/>
      <c r="F628" s="16"/>
      <c r="G628" s="16"/>
      <c r="H628" s="10"/>
    </row>
    <row r="629" spans="1:8" ht="31.35" customHeight="1">
      <c r="A629" s="8"/>
      <c r="B629" s="10"/>
      <c r="C629" s="10"/>
      <c r="D629" s="11"/>
      <c r="E629" s="8"/>
      <c r="F629" s="16"/>
      <c r="G629" s="16"/>
      <c r="H629" s="10"/>
    </row>
    <row r="630" spans="1:8" ht="31.35" customHeight="1">
      <c r="A630" s="8"/>
      <c r="B630" s="10"/>
      <c r="C630" s="10"/>
      <c r="D630" s="11"/>
      <c r="E630" s="8"/>
      <c r="F630" s="16"/>
      <c r="G630" s="16"/>
      <c r="H630" s="10"/>
    </row>
    <row r="631" spans="1:8" ht="31.35" customHeight="1">
      <c r="A631" s="8"/>
      <c r="B631" s="10"/>
      <c r="C631" s="10"/>
      <c r="D631" s="11"/>
      <c r="E631" s="8"/>
      <c r="F631" s="16"/>
      <c r="G631" s="16"/>
      <c r="H631" s="10"/>
    </row>
    <row r="632" spans="1:8" ht="31.35" customHeight="1">
      <c r="A632" s="8"/>
      <c r="B632" s="10"/>
      <c r="C632" s="10"/>
      <c r="D632" s="11"/>
      <c r="E632" s="8"/>
      <c r="F632" s="16"/>
      <c r="G632" s="16"/>
      <c r="H632" s="10"/>
    </row>
    <row r="633" spans="1:8" ht="31.35" customHeight="1">
      <c r="A633" s="8"/>
      <c r="B633" s="10"/>
      <c r="C633" s="10"/>
      <c r="D633" s="11"/>
      <c r="E633" s="8"/>
      <c r="F633" s="16"/>
      <c r="G633" s="16"/>
      <c r="H633" s="10"/>
    </row>
    <row r="634" spans="1:8" ht="31.35" customHeight="1">
      <c r="A634" s="7"/>
      <c r="B634" s="8"/>
      <c r="C634" s="8"/>
      <c r="D634" s="7"/>
      <c r="E634" s="7"/>
      <c r="F634" s="14"/>
      <c r="G634" s="14"/>
      <c r="H634" s="7"/>
    </row>
    <row r="635" spans="1:8" ht="31.35" customHeight="1">
      <c r="A635" s="8"/>
      <c r="B635" s="10"/>
      <c r="C635" s="8"/>
      <c r="D635" s="7"/>
      <c r="E635" s="7"/>
      <c r="F635" s="14"/>
      <c r="G635" s="14"/>
      <c r="H635" s="7"/>
    </row>
    <row r="636" spans="1:8" ht="31.35" customHeight="1">
      <c r="A636" s="8"/>
      <c r="B636" s="10"/>
      <c r="C636" s="12"/>
      <c r="D636" s="262"/>
      <c r="E636" s="8"/>
      <c r="F636" s="16"/>
      <c r="G636" s="21"/>
      <c r="H636" s="10"/>
    </row>
    <row r="637" spans="1:8" ht="31.35" customHeight="1">
      <c r="A637" s="8"/>
      <c r="B637" s="10"/>
      <c r="C637" s="12"/>
      <c r="D637" s="262"/>
      <c r="E637" s="8"/>
      <c r="F637" s="16"/>
      <c r="G637" s="21"/>
      <c r="H637" s="10"/>
    </row>
    <row r="638" spans="1:8" ht="31.35" customHeight="1">
      <c r="A638" s="8"/>
      <c r="B638" s="10"/>
      <c r="C638" s="12"/>
      <c r="D638" s="329"/>
      <c r="E638" s="8"/>
      <c r="F638" s="16"/>
      <c r="G638" s="21"/>
      <c r="H638" s="10"/>
    </row>
    <row r="639" spans="1:8" ht="31.35" customHeight="1">
      <c r="A639" s="8"/>
      <c r="B639" s="10"/>
      <c r="C639" s="10"/>
      <c r="D639" s="263"/>
      <c r="E639" s="8"/>
      <c r="F639" s="16"/>
      <c r="G639" s="239"/>
      <c r="H639" s="10"/>
    </row>
    <row r="640" spans="1:8" ht="31.35" customHeight="1">
      <c r="A640" s="8"/>
      <c r="B640" s="10"/>
      <c r="C640" s="10"/>
      <c r="D640" s="11"/>
      <c r="E640" s="8"/>
      <c r="F640" s="16"/>
      <c r="G640" s="16"/>
      <c r="H640" s="10"/>
    </row>
    <row r="641" spans="1:8" ht="31.35" customHeight="1">
      <c r="A641" s="8"/>
      <c r="B641" s="259"/>
      <c r="C641" s="259"/>
      <c r="D641" s="263"/>
      <c r="E641" s="261"/>
      <c r="F641" s="115"/>
      <c r="G641" s="115"/>
      <c r="H641" s="259"/>
    </row>
    <row r="642" spans="1:8" ht="31.35" customHeight="1">
      <c r="A642" s="8"/>
      <c r="B642" s="259"/>
      <c r="C642" s="259"/>
      <c r="D642" s="264"/>
      <c r="E642" s="261"/>
      <c r="F642" s="115"/>
      <c r="G642" s="115"/>
      <c r="H642" s="259"/>
    </row>
    <row r="643" spans="1:8" ht="31.35" customHeight="1">
      <c r="A643" s="8"/>
      <c r="B643" s="10"/>
      <c r="C643" s="240"/>
      <c r="D643" s="46"/>
      <c r="E643" s="8"/>
      <c r="F643" s="16"/>
      <c r="G643" s="16"/>
      <c r="H643" s="10"/>
    </row>
    <row r="644" spans="1:8" ht="31.35" customHeight="1">
      <c r="A644" s="8"/>
      <c r="B644" s="10"/>
      <c r="C644" s="10"/>
      <c r="D644" s="266"/>
      <c r="E644" s="8"/>
      <c r="F644" s="16"/>
      <c r="G644" s="16"/>
      <c r="H644" s="259"/>
    </row>
  </sheetData>
  <phoneticPr fontId="3"/>
  <printOptions horizontalCentered="1"/>
  <pageMargins left="0.59055118110236227" right="0.59055118110236227" top="0.98425196850393704" bottom="0.19685039370078741" header="0.70866141732283472" footer="0.31496062992125984"/>
  <pageSetup paperSize="9" scale="95" orientation="landscape" verticalDpi="150" r:id="rId1"/>
  <headerFooter alignWithMargins="0">
    <oddFooter>&amp;C&amp;P</oddFooter>
  </headerFooter>
  <rowBreaks count="28" manualBreakCount="28">
    <brk id="17" max="7" man="1"/>
    <brk id="35" max="7" man="1"/>
    <brk id="53" max="7" man="1"/>
    <brk id="71" max="7" man="1"/>
    <brk id="88" max="7" man="1"/>
    <brk id="106" max="7" man="1"/>
    <brk id="122" max="7" man="1"/>
    <brk id="137" max="7" man="1"/>
    <brk id="155" max="7" man="1"/>
    <brk id="172" max="7" man="1"/>
    <brk id="190" max="7" man="1"/>
    <brk id="207" max="7" man="1"/>
    <brk id="225" max="7" man="1"/>
    <brk id="242" max="7" man="1"/>
    <brk id="259" max="7" man="1"/>
    <brk id="276" max="7" man="1"/>
    <brk id="293" max="7" man="1"/>
    <brk id="310" max="7" man="1"/>
    <brk id="327" max="7" man="1"/>
    <brk id="344" max="7" man="1"/>
    <brk id="361" max="7" man="1"/>
    <brk id="378" max="7" man="1"/>
    <brk id="395" max="7" man="1"/>
    <brk id="412" max="7" man="1"/>
    <brk id="429" max="7" man="1"/>
    <brk id="446" max="7" man="1"/>
    <brk id="463" max="7" man="1"/>
    <brk id="48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F0"/>
  </sheetPr>
  <dimension ref="A1:N518"/>
  <sheetViews>
    <sheetView view="pageBreakPreview" zoomScale="80" zoomScaleSheetLayoutView="80" workbookViewId="0">
      <selection sqref="A1:H1"/>
    </sheetView>
  </sheetViews>
  <sheetFormatPr defaultRowHeight="13.5"/>
  <cols>
    <col min="1" max="1" width="6.625" style="89" customWidth="1"/>
    <col min="2" max="3" width="28.625" style="90" customWidth="1"/>
    <col min="4" max="4" width="8.625" style="91" customWidth="1"/>
    <col min="5" max="5" width="6.625" style="89" customWidth="1"/>
    <col min="6" max="7" width="14.625" style="92" customWidth="1"/>
    <col min="8" max="8" width="26.625" style="90" customWidth="1"/>
    <col min="9" max="9" width="12.625" style="1" customWidth="1"/>
    <col min="10" max="10" width="10" style="1" bestFit="1" customWidth="1"/>
    <col min="11" max="11" width="10.125" style="1" bestFit="1" customWidth="1"/>
    <col min="12" max="16384" width="9" style="1"/>
  </cols>
  <sheetData>
    <row r="1" spans="1:8" s="2" customFormat="1" ht="25.15" customHeight="1">
      <c r="A1" s="561" t="s">
        <v>1</v>
      </c>
      <c r="B1" s="8" t="s">
        <v>2</v>
      </c>
      <c r="C1" s="8" t="s">
        <v>14</v>
      </c>
      <c r="D1" s="7" t="s">
        <v>4</v>
      </c>
      <c r="E1" s="7" t="s">
        <v>5</v>
      </c>
      <c r="F1" s="14" t="s">
        <v>6</v>
      </c>
      <c r="G1" s="14" t="s">
        <v>7</v>
      </c>
      <c r="H1" s="7" t="s">
        <v>8</v>
      </c>
    </row>
    <row r="2" spans="1:8" s="2" customFormat="1" ht="31.35" customHeight="1">
      <c r="A2" s="560"/>
      <c r="B2" s="10"/>
      <c r="C2" s="8"/>
      <c r="D2" s="7"/>
      <c r="E2" s="7"/>
      <c r="F2" s="14"/>
      <c r="G2" s="14"/>
      <c r="H2" s="7"/>
    </row>
    <row r="3" spans="1:8" customFormat="1" ht="31.15" customHeight="1">
      <c r="A3" s="560"/>
      <c r="B3" s="10"/>
      <c r="C3" s="15"/>
      <c r="D3" s="11"/>
      <c r="E3" s="8"/>
      <c r="F3" s="16"/>
      <c r="G3" s="16"/>
      <c r="H3" s="10"/>
    </row>
    <row r="4" spans="1:8" customFormat="1" ht="31.15" customHeight="1">
      <c r="A4" s="560" t="s">
        <v>1249</v>
      </c>
      <c r="B4" s="10" t="s">
        <v>521</v>
      </c>
      <c r="C4" s="10"/>
      <c r="D4" s="11"/>
      <c r="E4" s="8"/>
      <c r="F4" s="16"/>
      <c r="G4" s="16"/>
      <c r="H4" s="10"/>
    </row>
    <row r="5" spans="1:8" customFormat="1" ht="31.15" customHeight="1">
      <c r="A5" s="560" t="s">
        <v>1127</v>
      </c>
      <c r="B5" s="10" t="s">
        <v>97</v>
      </c>
      <c r="C5" s="10"/>
      <c r="D5" s="11">
        <v>1</v>
      </c>
      <c r="E5" s="8" t="s">
        <v>17</v>
      </c>
      <c r="F5" s="22"/>
      <c r="G5" s="16"/>
      <c r="H5" s="11"/>
    </row>
    <row r="6" spans="1:8" customFormat="1" ht="31.15" customHeight="1">
      <c r="A6" s="560" t="s">
        <v>1128</v>
      </c>
      <c r="B6" s="10" t="s">
        <v>99</v>
      </c>
      <c r="C6" s="10"/>
      <c r="D6" s="11">
        <v>1</v>
      </c>
      <c r="E6" s="8" t="s">
        <v>17</v>
      </c>
      <c r="F6" s="22"/>
      <c r="G6" s="16"/>
      <c r="H6" s="16"/>
    </row>
    <row r="7" spans="1:8" customFormat="1" ht="31.15" customHeight="1">
      <c r="A7" s="560" t="s">
        <v>1129</v>
      </c>
      <c r="B7" s="10" t="s">
        <v>100</v>
      </c>
      <c r="C7" s="10"/>
      <c r="D7" s="11">
        <v>1</v>
      </c>
      <c r="E7" s="8" t="s">
        <v>17</v>
      </c>
      <c r="F7" s="16"/>
      <c r="G7" s="16"/>
      <c r="H7" s="11"/>
    </row>
    <row r="8" spans="1:8" customFormat="1" ht="31.15" customHeight="1">
      <c r="A8" s="560"/>
      <c r="B8" s="10"/>
      <c r="C8" s="10"/>
      <c r="D8" s="11"/>
      <c r="E8" s="8"/>
      <c r="F8" s="16"/>
      <c r="G8" s="16"/>
      <c r="H8" s="46"/>
    </row>
    <row r="9" spans="1:8" customFormat="1" ht="31.15" customHeight="1">
      <c r="A9" s="560"/>
      <c r="B9" s="8" t="s">
        <v>111</v>
      </c>
      <c r="C9" s="10"/>
      <c r="D9" s="11"/>
      <c r="E9" s="8"/>
      <c r="F9" s="16"/>
      <c r="G9" s="16"/>
      <c r="H9" s="10"/>
    </row>
    <row r="10" spans="1:8" customFormat="1" ht="31.15" customHeight="1">
      <c r="A10" s="560"/>
      <c r="B10" s="10"/>
      <c r="C10" s="10"/>
      <c r="D10" s="11"/>
      <c r="E10" s="8"/>
      <c r="F10" s="16"/>
      <c r="G10" s="16"/>
      <c r="H10" s="10"/>
    </row>
    <row r="11" spans="1:8" customFormat="1" ht="31.15" customHeight="1">
      <c r="A11" s="560" t="s">
        <v>1250</v>
      </c>
      <c r="B11" s="10" t="s">
        <v>65</v>
      </c>
      <c r="C11" s="10"/>
      <c r="D11" s="11"/>
      <c r="E11" s="8"/>
      <c r="F11" s="16"/>
      <c r="G11" s="16"/>
      <c r="H11" s="10"/>
    </row>
    <row r="12" spans="1:8" customFormat="1" ht="31.15" customHeight="1">
      <c r="A12" s="560" t="s">
        <v>1130</v>
      </c>
      <c r="B12" s="10" t="s">
        <v>109</v>
      </c>
      <c r="C12" s="10"/>
      <c r="D12" s="11">
        <v>1</v>
      </c>
      <c r="E12" s="8" t="s">
        <v>17</v>
      </c>
      <c r="F12" s="16"/>
      <c r="G12" s="16"/>
      <c r="H12" s="10"/>
    </row>
    <row r="13" spans="1:8" customFormat="1" ht="31.15" customHeight="1">
      <c r="A13" s="560" t="s">
        <v>1131</v>
      </c>
      <c r="B13" s="10" t="s">
        <v>110</v>
      </c>
      <c r="C13" s="10"/>
      <c r="D13" s="11">
        <v>1</v>
      </c>
      <c r="E13" s="8" t="s">
        <v>17</v>
      </c>
      <c r="F13" s="16"/>
      <c r="G13" s="16"/>
      <c r="H13" s="10"/>
    </row>
    <row r="14" spans="1:8" customFormat="1" ht="31.15" customHeight="1">
      <c r="A14" s="560" t="s">
        <v>1132</v>
      </c>
      <c r="B14" s="10" t="s">
        <v>193</v>
      </c>
      <c r="C14" s="10"/>
      <c r="D14" s="11">
        <v>1</v>
      </c>
      <c r="E14" s="8" t="s">
        <v>17</v>
      </c>
      <c r="F14" s="16"/>
      <c r="G14" s="16"/>
      <c r="H14" s="10"/>
    </row>
    <row r="15" spans="1:8" customFormat="1" ht="31.15" customHeight="1">
      <c r="A15" s="560"/>
      <c r="B15" s="10"/>
      <c r="C15" s="10"/>
      <c r="D15" s="11"/>
      <c r="E15" s="8"/>
      <c r="F15" s="16"/>
      <c r="G15" s="16"/>
      <c r="H15" s="10"/>
    </row>
    <row r="16" spans="1:8" customFormat="1" ht="31.15" customHeight="1">
      <c r="A16" s="560"/>
      <c r="B16" s="10" t="s">
        <v>111</v>
      </c>
      <c r="C16" s="10"/>
      <c r="D16" s="11"/>
      <c r="E16" s="8"/>
      <c r="F16" s="16"/>
      <c r="G16" s="16"/>
      <c r="H16" s="10"/>
    </row>
    <row r="17" spans="1:13" customFormat="1" ht="31.35" customHeight="1">
      <c r="A17" s="560"/>
      <c r="B17" s="8"/>
      <c r="C17" s="10"/>
      <c r="D17" s="11"/>
      <c r="E17" s="8"/>
      <c r="F17" s="16"/>
      <c r="G17" s="16"/>
      <c r="H17" s="10"/>
    </row>
    <row r="18" spans="1:13" s="2" customFormat="1" ht="31.35" customHeight="1">
      <c r="A18" s="561" t="s">
        <v>1</v>
      </c>
      <c r="B18" s="8" t="s">
        <v>2</v>
      </c>
      <c r="C18" s="8" t="s">
        <v>3</v>
      </c>
      <c r="D18" s="7" t="s">
        <v>4</v>
      </c>
      <c r="E18" s="7" t="s">
        <v>5</v>
      </c>
      <c r="F18" s="14" t="s">
        <v>6</v>
      </c>
      <c r="G18" s="14" t="s">
        <v>7</v>
      </c>
      <c r="H18" s="7" t="s">
        <v>8</v>
      </c>
    </row>
    <row r="19" spans="1:13" s="2" customFormat="1" ht="31.35" customHeight="1">
      <c r="A19" s="560" t="s">
        <v>1127</v>
      </c>
      <c r="B19" s="8" t="s">
        <v>101</v>
      </c>
      <c r="C19" s="8"/>
      <c r="D19" s="7"/>
      <c r="E19" s="8"/>
      <c r="F19" s="14"/>
      <c r="G19" s="21"/>
      <c r="H19" s="11"/>
    </row>
    <row r="20" spans="1:13" customFormat="1" ht="31.15" customHeight="1">
      <c r="A20" s="560">
        <v>1</v>
      </c>
      <c r="B20" s="10" t="s">
        <v>102</v>
      </c>
      <c r="C20" s="8"/>
      <c r="D20" s="17">
        <v>1</v>
      </c>
      <c r="E20" s="8" t="s">
        <v>17</v>
      </c>
      <c r="F20" s="14"/>
      <c r="G20" s="16"/>
      <c r="H20" s="16"/>
      <c r="I20" s="121"/>
    </row>
    <row r="21" spans="1:13" customFormat="1" ht="31.15" customHeight="1">
      <c r="A21" s="560">
        <v>2</v>
      </c>
      <c r="B21" s="10" t="s">
        <v>68</v>
      </c>
      <c r="C21" s="15"/>
      <c r="D21" s="11">
        <v>1</v>
      </c>
      <c r="E21" s="8" t="s">
        <v>17</v>
      </c>
      <c r="F21" s="16"/>
      <c r="G21" s="21"/>
      <c r="H21" s="16"/>
      <c r="I21" s="121"/>
    </row>
    <row r="22" spans="1:13" customFormat="1" ht="31.15" customHeight="1">
      <c r="A22" s="560">
        <v>3</v>
      </c>
      <c r="B22" s="10" t="s">
        <v>103</v>
      </c>
      <c r="C22" s="10"/>
      <c r="D22" s="11">
        <v>1</v>
      </c>
      <c r="E22" s="8" t="s">
        <v>17</v>
      </c>
      <c r="F22" s="16"/>
      <c r="G22" s="21"/>
      <c r="H22" s="16"/>
      <c r="I22" s="121"/>
    </row>
    <row r="23" spans="1:13" customFormat="1" ht="31.15" customHeight="1">
      <c r="A23" s="560">
        <v>4</v>
      </c>
      <c r="B23" s="10" t="s">
        <v>104</v>
      </c>
      <c r="C23" s="10"/>
      <c r="D23" s="11">
        <v>1</v>
      </c>
      <c r="E23" s="8" t="s">
        <v>17</v>
      </c>
      <c r="F23" s="16"/>
      <c r="G23" s="21"/>
      <c r="H23" s="16"/>
      <c r="I23" s="121"/>
    </row>
    <row r="24" spans="1:13" customFormat="1" ht="31.15" customHeight="1">
      <c r="A24" s="560">
        <v>5</v>
      </c>
      <c r="B24" s="10" t="s">
        <v>129</v>
      </c>
      <c r="C24" s="10"/>
      <c r="D24" s="11">
        <v>1</v>
      </c>
      <c r="E24" s="8" t="s">
        <v>17</v>
      </c>
      <c r="F24" s="16"/>
      <c r="G24" s="16"/>
      <c r="H24" s="46"/>
      <c r="I24" s="121"/>
    </row>
    <row r="25" spans="1:13" customFormat="1" ht="31.15" customHeight="1">
      <c r="A25" s="560">
        <v>6</v>
      </c>
      <c r="B25" s="10" t="s">
        <v>105</v>
      </c>
      <c r="C25" s="10"/>
      <c r="D25" s="11">
        <v>1</v>
      </c>
      <c r="E25" s="8" t="s">
        <v>17</v>
      </c>
      <c r="F25" s="16"/>
      <c r="G25" s="16"/>
      <c r="H25" s="46"/>
      <c r="I25" s="121"/>
    </row>
    <row r="26" spans="1:13" customFormat="1" ht="31.35" customHeight="1">
      <c r="A26" s="560">
        <v>7</v>
      </c>
      <c r="B26" s="10" t="s">
        <v>522</v>
      </c>
      <c r="C26" s="10"/>
      <c r="D26" s="11">
        <v>1</v>
      </c>
      <c r="E26" s="8" t="s">
        <v>17</v>
      </c>
      <c r="F26" s="16"/>
      <c r="G26" s="16"/>
      <c r="H26" s="46"/>
      <c r="I26" s="121"/>
      <c r="L26" s="44"/>
      <c r="M26" s="39"/>
    </row>
    <row r="27" spans="1:13" customFormat="1" ht="31.15" customHeight="1">
      <c r="A27" s="560">
        <v>8</v>
      </c>
      <c r="B27" s="10" t="s">
        <v>106</v>
      </c>
      <c r="C27" s="10"/>
      <c r="D27" s="11">
        <v>1</v>
      </c>
      <c r="E27" s="8" t="s">
        <v>17</v>
      </c>
      <c r="F27" s="16"/>
      <c r="G27" s="16"/>
      <c r="H27" s="10"/>
      <c r="L27" s="39"/>
      <c r="M27" s="39"/>
    </row>
    <row r="28" spans="1:13" customFormat="1" ht="31.15" customHeight="1">
      <c r="A28" s="560">
        <v>9</v>
      </c>
      <c r="B28" s="10" t="s">
        <v>107</v>
      </c>
      <c r="C28" s="10"/>
      <c r="D28" s="11">
        <v>1</v>
      </c>
      <c r="E28" s="8" t="s">
        <v>17</v>
      </c>
      <c r="F28" s="16"/>
      <c r="G28" s="16"/>
      <c r="H28" s="10"/>
      <c r="L28" s="44"/>
      <c r="M28" s="39"/>
    </row>
    <row r="29" spans="1:13" customFormat="1" ht="31.15" customHeight="1">
      <c r="A29" s="560">
        <v>10</v>
      </c>
      <c r="B29" s="10" t="s">
        <v>112</v>
      </c>
      <c r="C29" s="10"/>
      <c r="D29" s="11">
        <v>1</v>
      </c>
      <c r="E29" s="8" t="s">
        <v>17</v>
      </c>
      <c r="F29" s="16"/>
      <c r="G29" s="16"/>
      <c r="H29" s="10"/>
      <c r="L29" s="39"/>
      <c r="M29" s="39"/>
    </row>
    <row r="30" spans="1:13" customFormat="1" ht="31.15" customHeight="1">
      <c r="A30" s="560"/>
      <c r="B30" s="10"/>
      <c r="C30" s="10"/>
      <c r="D30" s="11"/>
      <c r="E30" s="8"/>
      <c r="F30" s="16"/>
      <c r="G30" s="16"/>
      <c r="H30" s="10"/>
    </row>
    <row r="31" spans="1:13" customFormat="1" ht="31.15" customHeight="1">
      <c r="A31" s="560"/>
      <c r="B31" s="13"/>
      <c r="C31" s="10"/>
      <c r="D31" s="11"/>
      <c r="E31" s="8"/>
      <c r="F31" s="16"/>
      <c r="G31" s="21"/>
      <c r="H31" s="10"/>
    </row>
    <row r="32" spans="1:13" customFormat="1" ht="31.15" customHeight="1">
      <c r="A32" s="560"/>
      <c r="B32" s="13"/>
      <c r="C32" s="10"/>
      <c r="D32" s="11"/>
      <c r="E32" s="8"/>
      <c r="F32" s="16"/>
      <c r="G32" s="21"/>
      <c r="H32" s="10"/>
    </row>
    <row r="33" spans="1:14" customFormat="1" ht="31.15" customHeight="1">
      <c r="A33" s="560"/>
      <c r="B33" s="13"/>
      <c r="C33" s="10"/>
      <c r="D33" s="11"/>
      <c r="E33" s="8"/>
      <c r="F33" s="16"/>
      <c r="G33" s="21"/>
      <c r="H33" s="10"/>
    </row>
    <row r="34" spans="1:14" customFormat="1" ht="31.15" customHeight="1">
      <c r="A34" s="560"/>
      <c r="B34" s="13"/>
      <c r="C34" s="10"/>
      <c r="D34" s="11"/>
      <c r="E34" s="8"/>
      <c r="F34" s="16"/>
      <c r="G34" s="21"/>
      <c r="H34" s="10"/>
    </row>
    <row r="35" spans="1:14" customFormat="1" ht="31.15" customHeight="1">
      <c r="A35" s="560"/>
      <c r="B35" s="8" t="s">
        <v>19</v>
      </c>
      <c r="C35" s="10"/>
      <c r="D35" s="11"/>
      <c r="E35" s="8"/>
      <c r="F35" s="16"/>
      <c r="G35" s="21"/>
      <c r="H35" s="46"/>
      <c r="K35" s="120"/>
    </row>
    <row r="36" spans="1:14" customFormat="1" ht="31.15" customHeight="1">
      <c r="A36" s="561" t="s">
        <v>1</v>
      </c>
      <c r="B36" s="8" t="s">
        <v>2</v>
      </c>
      <c r="C36" s="8" t="s">
        <v>3</v>
      </c>
      <c r="D36" s="7" t="s">
        <v>4</v>
      </c>
      <c r="E36" s="7" t="s">
        <v>5</v>
      </c>
      <c r="F36" s="14" t="s">
        <v>6</v>
      </c>
      <c r="G36" s="14" t="s">
        <v>7</v>
      </c>
      <c r="H36" s="7" t="s">
        <v>8</v>
      </c>
    </row>
    <row r="37" spans="1:14" s="2" customFormat="1" ht="31.35" customHeight="1">
      <c r="A37" s="560">
        <v>1</v>
      </c>
      <c r="B37" s="10" t="s">
        <v>102</v>
      </c>
      <c r="C37" s="8"/>
      <c r="D37" s="17"/>
      <c r="E37" s="8"/>
      <c r="F37" s="18"/>
      <c r="G37" s="19"/>
      <c r="H37" s="7"/>
    </row>
    <row r="38" spans="1:14" customFormat="1" ht="31.35" customHeight="1">
      <c r="A38" s="560"/>
      <c r="B38" s="10" t="s">
        <v>523</v>
      </c>
      <c r="C38" s="10" t="s">
        <v>524</v>
      </c>
      <c r="D38" s="11">
        <f>'展示棟数量計算表(建築)'!L8</f>
        <v>111.3</v>
      </c>
      <c r="E38" s="8" t="s">
        <v>82</v>
      </c>
      <c r="F38" s="20"/>
      <c r="G38" s="21"/>
      <c r="H38" s="10"/>
    </row>
    <row r="39" spans="1:14" customFormat="1" ht="31.35" customHeight="1">
      <c r="A39" s="560"/>
      <c r="B39" s="10"/>
      <c r="C39" s="10" t="s">
        <v>525</v>
      </c>
      <c r="D39" s="11">
        <f>'展示棟数量計算表(建築)'!L9</f>
        <v>45.800000000000004</v>
      </c>
      <c r="E39" s="8" t="s">
        <v>82</v>
      </c>
      <c r="F39" s="20"/>
      <c r="G39" s="21"/>
      <c r="H39" s="10"/>
    </row>
    <row r="40" spans="1:14" customFormat="1" ht="31.35" customHeight="1">
      <c r="A40" s="560"/>
      <c r="B40" s="10"/>
      <c r="C40" s="10" t="s">
        <v>526</v>
      </c>
      <c r="D40" s="11">
        <f>'展示棟数量計算表(建築)'!L14</f>
        <v>8</v>
      </c>
      <c r="E40" s="8" t="s">
        <v>527</v>
      </c>
      <c r="F40" s="20"/>
      <c r="G40" s="21"/>
      <c r="H40" s="10"/>
    </row>
    <row r="41" spans="1:14" customFormat="1" ht="31.35" customHeight="1">
      <c r="A41" s="560"/>
      <c r="B41" s="10" t="s">
        <v>528</v>
      </c>
      <c r="C41" s="10" t="s">
        <v>529</v>
      </c>
      <c r="D41" s="11">
        <v>1</v>
      </c>
      <c r="E41" s="8" t="s">
        <v>223</v>
      </c>
      <c r="F41" s="20"/>
      <c r="G41" s="21"/>
      <c r="H41" s="10"/>
    </row>
    <row r="42" spans="1:14" customFormat="1" ht="31.35" customHeight="1">
      <c r="A42" s="560"/>
      <c r="B42" s="10" t="s">
        <v>113</v>
      </c>
      <c r="C42" s="10" t="s">
        <v>530</v>
      </c>
      <c r="D42" s="11">
        <f>'展示棟数量計算表(建築)'!L16</f>
        <v>28.900000000000002</v>
      </c>
      <c r="E42" s="8" t="s">
        <v>531</v>
      </c>
      <c r="F42" s="161"/>
      <c r="G42" s="21"/>
      <c r="H42" s="10"/>
    </row>
    <row r="43" spans="1:14" customFormat="1" ht="31.15" customHeight="1">
      <c r="A43" s="560"/>
      <c r="B43" s="10"/>
      <c r="C43" s="10"/>
      <c r="D43" s="11"/>
      <c r="E43" s="8"/>
      <c r="F43" s="20"/>
      <c r="G43" s="21"/>
      <c r="H43" s="10"/>
      <c r="J43" s="132"/>
      <c r="L43" s="132"/>
      <c r="N43" s="132"/>
    </row>
    <row r="44" spans="1:14" customFormat="1" ht="31.15" customHeight="1">
      <c r="A44" s="560"/>
      <c r="B44" s="10" t="s">
        <v>114</v>
      </c>
      <c r="C44" s="10" t="s">
        <v>210</v>
      </c>
      <c r="D44" s="11">
        <f>'展示棟数量計算表(建築)'!L16</f>
        <v>28.900000000000002</v>
      </c>
      <c r="E44" s="8" t="s">
        <v>531</v>
      </c>
      <c r="F44" s="20"/>
      <c r="G44" s="21"/>
      <c r="H44" s="10"/>
    </row>
    <row r="45" spans="1:14" customFormat="1" ht="31.15" customHeight="1">
      <c r="A45" s="560"/>
      <c r="B45" s="10"/>
      <c r="C45" s="136"/>
      <c r="D45" s="147"/>
      <c r="E45" s="137"/>
      <c r="F45" s="140"/>
      <c r="G45" s="139"/>
      <c r="H45" s="136"/>
    </row>
    <row r="46" spans="1:14" customFormat="1" ht="31.15" customHeight="1">
      <c r="A46" s="560"/>
      <c r="B46" s="8"/>
      <c r="C46" s="10"/>
      <c r="D46" s="110"/>
      <c r="E46" s="8"/>
      <c r="F46" s="20"/>
      <c r="G46" s="21"/>
      <c r="H46" s="10"/>
    </row>
    <row r="47" spans="1:14" customFormat="1" ht="31.15" customHeight="1">
      <c r="A47" s="560"/>
      <c r="B47" s="8"/>
      <c r="C47" s="10"/>
      <c r="D47" s="110"/>
      <c r="E47" s="8"/>
      <c r="F47" s="20"/>
      <c r="G47" s="21"/>
      <c r="H47" s="10"/>
    </row>
    <row r="48" spans="1:14" customFormat="1" ht="31.15" customHeight="1">
      <c r="A48" s="560"/>
      <c r="B48" s="10"/>
      <c r="C48" s="10"/>
      <c r="D48" s="130"/>
      <c r="E48" s="8"/>
      <c r="F48" s="16"/>
      <c r="G48" s="21"/>
      <c r="H48" s="10"/>
    </row>
    <row r="49" spans="1:14" customFormat="1" ht="31.15" customHeight="1">
      <c r="A49" s="560"/>
      <c r="B49" s="136"/>
      <c r="C49" s="136"/>
      <c r="D49" s="148"/>
      <c r="E49" s="137"/>
      <c r="F49" s="138"/>
      <c r="G49" s="139"/>
      <c r="H49" s="136"/>
    </row>
    <row r="50" spans="1:14" customFormat="1" ht="31.15" customHeight="1">
      <c r="A50" s="560"/>
      <c r="B50" s="10"/>
      <c r="C50" s="10"/>
      <c r="D50" s="110"/>
      <c r="E50" s="8"/>
      <c r="F50" s="20"/>
      <c r="G50" s="21"/>
      <c r="H50" s="10"/>
    </row>
    <row r="51" spans="1:14" customFormat="1" ht="31.15" customHeight="1">
      <c r="A51" s="560"/>
      <c r="B51" s="10"/>
      <c r="C51" s="10"/>
      <c r="D51" s="110"/>
      <c r="E51" s="8"/>
      <c r="F51" s="20"/>
      <c r="G51" s="21"/>
      <c r="H51" s="10"/>
    </row>
    <row r="52" spans="1:14" customFormat="1" ht="31.15" customHeight="1">
      <c r="A52" s="560"/>
      <c r="B52" s="10"/>
      <c r="C52" s="10"/>
      <c r="D52" s="110"/>
      <c r="E52" s="8"/>
      <c r="F52" s="20"/>
      <c r="G52" s="21"/>
      <c r="H52" s="10"/>
    </row>
    <row r="53" spans="1:14" customFormat="1" ht="31.15" customHeight="1">
      <c r="A53" s="560"/>
      <c r="B53" s="8" t="s">
        <v>123</v>
      </c>
      <c r="C53" s="10"/>
      <c r="D53" s="110"/>
      <c r="E53" s="8"/>
      <c r="F53" s="20"/>
      <c r="G53" s="21"/>
      <c r="H53" s="10"/>
    </row>
    <row r="54" spans="1:14" customFormat="1" ht="30.75" customHeight="1">
      <c r="A54" s="561" t="s">
        <v>1</v>
      </c>
      <c r="B54" s="8" t="s">
        <v>2</v>
      </c>
      <c r="C54" s="8" t="s">
        <v>3</v>
      </c>
      <c r="D54" s="7" t="s">
        <v>4</v>
      </c>
      <c r="E54" s="7" t="s">
        <v>5</v>
      </c>
      <c r="F54" s="14" t="s">
        <v>6</v>
      </c>
      <c r="G54" s="14" t="s">
        <v>7</v>
      </c>
      <c r="H54" s="7" t="s">
        <v>8</v>
      </c>
    </row>
    <row r="55" spans="1:14" s="2" customFormat="1" ht="31.35" customHeight="1">
      <c r="A55" s="560">
        <v>2</v>
      </c>
      <c r="B55" s="10" t="s">
        <v>68</v>
      </c>
      <c r="C55" s="8"/>
      <c r="D55" s="11"/>
      <c r="E55" s="8"/>
      <c r="F55" s="14"/>
      <c r="G55" s="14"/>
      <c r="H55" s="7"/>
    </row>
    <row r="56" spans="1:14" s="2" customFormat="1" ht="31.35" customHeight="1">
      <c r="A56" s="562"/>
      <c r="B56" s="10" t="s">
        <v>69</v>
      </c>
      <c r="C56" s="10" t="s">
        <v>209</v>
      </c>
      <c r="D56" s="11">
        <f>'展示棟数量計算表(建築)'!L16</f>
        <v>28.900000000000002</v>
      </c>
      <c r="E56" s="8" t="s">
        <v>85</v>
      </c>
      <c r="F56" s="42"/>
      <c r="G56" s="21"/>
      <c r="H56" s="10"/>
      <c r="N56" s="104"/>
    </row>
    <row r="57" spans="1:14" s="2" customFormat="1" ht="31.35" customHeight="1">
      <c r="A57" s="560"/>
      <c r="B57" s="10" t="s">
        <v>153</v>
      </c>
      <c r="C57" s="10" t="s">
        <v>156</v>
      </c>
      <c r="D57" s="11">
        <f>'展示棟数量計算表(建築)'!L41</f>
        <v>5.5</v>
      </c>
      <c r="E57" s="8" t="s">
        <v>532</v>
      </c>
      <c r="F57" s="42"/>
      <c r="G57" s="21"/>
      <c r="H57" s="10"/>
    </row>
    <row r="58" spans="1:14" customFormat="1" ht="31.15" customHeight="1">
      <c r="A58" s="560"/>
      <c r="B58" s="10" t="s">
        <v>67</v>
      </c>
      <c r="C58" s="10" t="s">
        <v>533</v>
      </c>
      <c r="D58" s="11">
        <f>'展示棟数量計算表(建築)'!L60</f>
        <v>3.2</v>
      </c>
      <c r="E58" s="8" t="s">
        <v>532</v>
      </c>
      <c r="F58" s="42"/>
      <c r="G58" s="21"/>
      <c r="H58" s="10"/>
    </row>
    <row r="59" spans="1:14" customFormat="1" ht="31.15" customHeight="1">
      <c r="A59" s="560"/>
      <c r="B59" s="10" t="s">
        <v>165</v>
      </c>
      <c r="C59" s="10" t="s">
        <v>158</v>
      </c>
      <c r="D59" s="11">
        <f>'展示棟数量計算表(建築)'!L45</f>
        <v>0.4</v>
      </c>
      <c r="E59" s="8" t="s">
        <v>532</v>
      </c>
      <c r="F59" s="42"/>
      <c r="G59" s="21"/>
      <c r="H59" s="10"/>
    </row>
    <row r="60" spans="1:14" customFormat="1" ht="31.15" customHeight="1">
      <c r="A60" s="560"/>
      <c r="B60" s="10" t="s">
        <v>301</v>
      </c>
      <c r="C60" s="10" t="s">
        <v>534</v>
      </c>
      <c r="D60" s="102">
        <f>'展示棟数量計算表(建築)'!L58</f>
        <v>2.2999999999999998</v>
      </c>
      <c r="E60" s="8" t="s">
        <v>532</v>
      </c>
      <c r="F60" s="42"/>
      <c r="G60" s="21"/>
      <c r="H60" s="10"/>
    </row>
    <row r="61" spans="1:14" customFormat="1" ht="31.15" customHeight="1">
      <c r="A61" s="560"/>
      <c r="B61" s="10" t="s">
        <v>76</v>
      </c>
      <c r="C61" s="10" t="s">
        <v>1297</v>
      </c>
      <c r="D61" s="102">
        <f>'展示棟数量計算表(建築)'!L47</f>
        <v>1.9000000000000001</v>
      </c>
      <c r="E61" s="8" t="s">
        <v>532</v>
      </c>
      <c r="F61" s="42"/>
      <c r="G61" s="21"/>
      <c r="H61" s="10"/>
    </row>
    <row r="62" spans="1:14" customFormat="1" ht="31.15" customHeight="1">
      <c r="A62" s="560"/>
      <c r="B62" s="10" t="s">
        <v>71</v>
      </c>
      <c r="C62" s="368" t="s">
        <v>159</v>
      </c>
      <c r="D62" s="102">
        <f>'展示棟数量計算表(建築)'!L47</f>
        <v>1.9000000000000001</v>
      </c>
      <c r="E62" s="8" t="s">
        <v>532</v>
      </c>
      <c r="F62" s="243"/>
      <c r="G62" s="21"/>
      <c r="H62" s="10"/>
    </row>
    <row r="63" spans="1:14" customFormat="1" ht="31.15" customHeight="1">
      <c r="A63" s="560"/>
      <c r="B63" s="10"/>
      <c r="C63" s="203"/>
      <c r="D63" s="102"/>
      <c r="E63" s="8"/>
      <c r="F63" s="243"/>
      <c r="G63" s="21"/>
      <c r="H63" s="10"/>
    </row>
    <row r="64" spans="1:14" customFormat="1" ht="31.15" customHeight="1">
      <c r="A64" s="560"/>
      <c r="B64" s="10" t="s">
        <v>72</v>
      </c>
      <c r="C64" s="10" t="s">
        <v>77</v>
      </c>
      <c r="D64" s="11"/>
      <c r="E64" s="8" t="s">
        <v>73</v>
      </c>
      <c r="F64" s="138"/>
      <c r="G64" s="21"/>
      <c r="H64" s="10"/>
    </row>
    <row r="65" spans="1:10" customFormat="1" ht="31.15" customHeight="1">
      <c r="A65" s="560"/>
      <c r="B65" s="10" t="s">
        <v>70</v>
      </c>
      <c r="C65" s="10" t="s">
        <v>1298</v>
      </c>
      <c r="D65" s="11">
        <f>'展示棟数量計算表(建築)'!L55</f>
        <v>13</v>
      </c>
      <c r="E65" s="8" t="s">
        <v>531</v>
      </c>
      <c r="F65" s="162"/>
      <c r="G65" s="21"/>
      <c r="H65" s="10"/>
    </row>
    <row r="66" spans="1:10" customFormat="1" ht="31.15" customHeight="1">
      <c r="A66" s="560"/>
      <c r="B66" s="10" t="s">
        <v>160</v>
      </c>
      <c r="C66" s="10" t="s">
        <v>1293</v>
      </c>
      <c r="D66" s="102">
        <f>'展示棟数量計算表(建築)'!L53</f>
        <v>0.2</v>
      </c>
      <c r="E66" s="8" t="s">
        <v>535</v>
      </c>
      <c r="F66" s="16"/>
      <c r="G66" s="21"/>
      <c r="H66" s="10"/>
    </row>
    <row r="67" spans="1:10" customFormat="1" ht="31.15" customHeight="1">
      <c r="A67" s="560"/>
      <c r="B67" s="10" t="s">
        <v>162</v>
      </c>
      <c r="C67" s="10" t="s">
        <v>166</v>
      </c>
      <c r="D67" s="102">
        <f>'展示棟数量計算表(建築)'!L53</f>
        <v>0.2</v>
      </c>
      <c r="E67" s="8" t="s">
        <v>535</v>
      </c>
      <c r="F67" s="16"/>
      <c r="G67" s="21"/>
      <c r="H67" s="10"/>
    </row>
    <row r="68" spans="1:10" customFormat="1" ht="31.15" customHeight="1">
      <c r="A68" s="560"/>
      <c r="B68" s="10" t="s">
        <v>163</v>
      </c>
      <c r="C68" s="10" t="s">
        <v>164</v>
      </c>
      <c r="D68" s="102">
        <f>'展示棟数量計算表(建築)'!L53</f>
        <v>0.2</v>
      </c>
      <c r="E68" s="8" t="s">
        <v>535</v>
      </c>
      <c r="F68" s="16"/>
      <c r="G68" s="21"/>
      <c r="H68" s="10"/>
    </row>
    <row r="69" spans="1:10" customFormat="1" ht="31.15" customHeight="1">
      <c r="A69" s="560"/>
      <c r="B69" s="10" t="s">
        <v>161</v>
      </c>
      <c r="C69" s="10"/>
      <c r="D69" s="11">
        <v>1</v>
      </c>
      <c r="E69" s="8" t="s">
        <v>17</v>
      </c>
      <c r="F69" s="16"/>
      <c r="G69" s="21"/>
      <c r="H69" s="10"/>
    </row>
    <row r="70" spans="1:10" customFormat="1" ht="31.15" customHeight="1">
      <c r="A70" s="560"/>
      <c r="B70" s="10"/>
      <c r="C70" s="10"/>
      <c r="D70" s="11"/>
      <c r="E70" s="8"/>
      <c r="F70" s="16"/>
      <c r="G70" s="21"/>
      <c r="H70" s="10"/>
    </row>
    <row r="71" spans="1:10" customFormat="1" ht="31.15" customHeight="1">
      <c r="A71" s="560"/>
      <c r="B71" s="159" t="s">
        <v>124</v>
      </c>
      <c r="C71" s="10"/>
      <c r="D71" s="11"/>
      <c r="E71" s="8"/>
      <c r="F71" s="16"/>
      <c r="G71" s="16"/>
      <c r="H71" s="10"/>
      <c r="J71" s="121"/>
    </row>
    <row r="72" spans="1:10" customFormat="1" ht="31.15" customHeight="1">
      <c r="A72" s="561" t="s">
        <v>1</v>
      </c>
      <c r="B72" s="8" t="s">
        <v>2</v>
      </c>
      <c r="C72" s="8" t="s">
        <v>3</v>
      </c>
      <c r="D72" s="7" t="s">
        <v>4</v>
      </c>
      <c r="E72" s="7" t="s">
        <v>5</v>
      </c>
      <c r="F72" s="14" t="s">
        <v>6</v>
      </c>
      <c r="G72" s="14" t="s">
        <v>7</v>
      </c>
      <c r="H72" s="7" t="s">
        <v>8</v>
      </c>
    </row>
    <row r="73" spans="1:10" customFormat="1" ht="31.15" customHeight="1">
      <c r="A73" s="560">
        <v>3</v>
      </c>
      <c r="B73" s="10" t="s">
        <v>103</v>
      </c>
      <c r="C73" s="10"/>
      <c r="D73" s="11"/>
      <c r="E73" s="8"/>
      <c r="F73" s="16"/>
      <c r="G73" s="16"/>
      <c r="H73" s="10"/>
    </row>
    <row r="74" spans="1:10" customFormat="1" ht="31.35" customHeight="1">
      <c r="A74" s="560"/>
      <c r="B74" s="10" t="s">
        <v>206</v>
      </c>
      <c r="C74" s="10" t="s">
        <v>536</v>
      </c>
      <c r="D74" s="130">
        <v>1</v>
      </c>
      <c r="E74" s="8" t="s">
        <v>17</v>
      </c>
      <c r="F74" s="16"/>
      <c r="G74" s="21"/>
      <c r="H74" s="10" t="s">
        <v>537</v>
      </c>
    </row>
    <row r="75" spans="1:10" customFormat="1" ht="31.15" customHeight="1">
      <c r="A75" s="560"/>
      <c r="B75" s="10"/>
      <c r="C75" s="10"/>
      <c r="D75" s="102"/>
      <c r="E75" s="8"/>
      <c r="F75" s="16"/>
      <c r="G75" s="21"/>
      <c r="H75" s="10"/>
    </row>
    <row r="76" spans="1:10" customFormat="1" ht="31.15" customHeight="1">
      <c r="A76" s="560"/>
      <c r="B76" s="10"/>
      <c r="C76" s="10"/>
      <c r="D76" s="102"/>
      <c r="E76" s="8"/>
      <c r="F76" s="138"/>
      <c r="G76" s="21"/>
      <c r="H76" s="10"/>
      <c r="J76" s="121"/>
    </row>
    <row r="77" spans="1:10" customFormat="1" ht="31.15" customHeight="1">
      <c r="A77" s="560"/>
      <c r="B77" s="10"/>
      <c r="C77" s="10"/>
      <c r="D77" s="102"/>
      <c r="E77" s="8"/>
      <c r="F77" s="138"/>
      <c r="G77" s="21"/>
      <c r="H77" s="10"/>
    </row>
    <row r="78" spans="1:10" customFormat="1" ht="31.15" customHeight="1">
      <c r="A78" s="560"/>
      <c r="B78" s="8"/>
      <c r="C78" s="10"/>
      <c r="D78" s="102"/>
      <c r="E78" s="8"/>
      <c r="F78" s="16"/>
      <c r="G78" s="21"/>
      <c r="H78" s="10"/>
    </row>
    <row r="79" spans="1:10" customFormat="1" ht="31.15" customHeight="1">
      <c r="A79" s="560"/>
      <c r="B79" s="10"/>
      <c r="C79" s="10"/>
      <c r="D79" s="130"/>
      <c r="E79" s="8"/>
      <c r="F79" s="16"/>
      <c r="G79" s="21"/>
      <c r="H79" s="10"/>
      <c r="J79" t="s">
        <v>538</v>
      </c>
    </row>
    <row r="80" spans="1:10" customFormat="1" ht="31.15" customHeight="1">
      <c r="A80" s="560"/>
      <c r="B80" s="10"/>
      <c r="C80" s="10"/>
      <c r="D80" s="130"/>
      <c r="E80" s="8"/>
      <c r="F80" s="16"/>
      <c r="G80" s="21"/>
      <c r="H80" s="10"/>
    </row>
    <row r="81" spans="1:10" customFormat="1" ht="31.15" customHeight="1">
      <c r="A81" s="560"/>
      <c r="B81" s="10"/>
      <c r="C81" s="10"/>
      <c r="D81" s="11"/>
      <c r="E81" s="8"/>
      <c r="F81" s="16"/>
      <c r="G81" s="21"/>
      <c r="H81" s="10"/>
    </row>
    <row r="82" spans="1:10" customFormat="1" ht="31.15" customHeight="1">
      <c r="A82" s="560"/>
      <c r="B82" s="10"/>
      <c r="C82" s="10"/>
      <c r="D82" s="11"/>
      <c r="E82" s="8"/>
      <c r="F82" s="16"/>
      <c r="G82" s="21"/>
      <c r="H82" s="10"/>
    </row>
    <row r="83" spans="1:10" customFormat="1" ht="31.15" customHeight="1">
      <c r="A83" s="560"/>
      <c r="B83" s="10"/>
      <c r="C83" s="10"/>
      <c r="D83" s="102"/>
      <c r="E83" s="8"/>
      <c r="F83" s="138"/>
      <c r="G83" s="21"/>
      <c r="H83" s="10"/>
      <c r="J83" t="s">
        <v>539</v>
      </c>
    </row>
    <row r="84" spans="1:10" customFormat="1" ht="31.15" customHeight="1">
      <c r="A84" s="560"/>
      <c r="B84" s="10"/>
      <c r="C84" s="10"/>
      <c r="D84" s="102"/>
      <c r="E84" s="8"/>
      <c r="F84" s="138"/>
      <c r="G84" s="21"/>
      <c r="H84" s="10"/>
    </row>
    <row r="85" spans="1:10" customFormat="1" ht="31.15" customHeight="1">
      <c r="A85" s="560"/>
      <c r="B85" s="10"/>
      <c r="C85" s="10"/>
      <c r="D85" s="102"/>
      <c r="E85" s="8"/>
      <c r="F85" s="138"/>
      <c r="G85" s="21"/>
      <c r="H85" s="10"/>
    </row>
    <row r="86" spans="1:10" customFormat="1" ht="30.75" customHeight="1">
      <c r="A86" s="560"/>
      <c r="B86" s="10"/>
      <c r="C86" s="10"/>
      <c r="D86" s="11"/>
      <c r="E86" s="8"/>
      <c r="F86" s="16"/>
      <c r="G86" s="21"/>
      <c r="H86" s="10"/>
    </row>
    <row r="87" spans="1:10" customFormat="1" ht="31.15" customHeight="1">
      <c r="A87" s="560"/>
      <c r="B87" s="10"/>
      <c r="C87" s="10"/>
      <c r="D87" s="11"/>
      <c r="E87" s="8"/>
      <c r="F87" s="16"/>
      <c r="G87" s="16"/>
      <c r="H87" s="10"/>
    </row>
    <row r="88" spans="1:10" customFormat="1" ht="31.15" customHeight="1">
      <c r="A88" s="560"/>
      <c r="B88" s="10"/>
      <c r="C88" s="10"/>
      <c r="D88" s="11"/>
      <c r="E88" s="8"/>
      <c r="F88" s="16"/>
      <c r="G88" s="16"/>
      <c r="H88" s="10"/>
    </row>
    <row r="89" spans="1:10" customFormat="1" ht="31.15" customHeight="1">
      <c r="A89" s="560"/>
      <c r="B89" s="10" t="s">
        <v>125</v>
      </c>
      <c r="C89" s="10"/>
      <c r="D89" s="11"/>
      <c r="E89" s="8"/>
      <c r="F89" s="16"/>
      <c r="G89" s="16"/>
      <c r="H89" s="10"/>
      <c r="I89" s="93"/>
      <c r="J89" s="103"/>
    </row>
    <row r="90" spans="1:10" customFormat="1" ht="31.15" customHeight="1">
      <c r="A90" s="561" t="s">
        <v>1</v>
      </c>
      <c r="B90" s="8" t="s">
        <v>2</v>
      </c>
      <c r="C90" s="8" t="s">
        <v>3</v>
      </c>
      <c r="D90" s="7" t="s">
        <v>4</v>
      </c>
      <c r="E90" s="7" t="s">
        <v>5</v>
      </c>
      <c r="F90" s="14" t="s">
        <v>6</v>
      </c>
      <c r="G90" s="14" t="s">
        <v>7</v>
      </c>
      <c r="H90" s="7" t="s">
        <v>8</v>
      </c>
      <c r="I90" s="93"/>
    </row>
    <row r="91" spans="1:10" customFormat="1" ht="31.15" customHeight="1">
      <c r="A91" s="560">
        <v>4</v>
      </c>
      <c r="B91" s="10" t="s">
        <v>104</v>
      </c>
      <c r="C91" s="10"/>
      <c r="D91" s="11"/>
      <c r="E91" s="8"/>
      <c r="F91" s="16"/>
      <c r="G91" s="16"/>
      <c r="H91" s="10"/>
      <c r="I91" s="93"/>
    </row>
    <row r="92" spans="1:10" customFormat="1" ht="31.15" customHeight="1">
      <c r="A92" s="560"/>
      <c r="B92" s="10" t="s">
        <v>115</v>
      </c>
      <c r="C92" s="10" t="s">
        <v>1460</v>
      </c>
      <c r="D92" s="130">
        <v>1</v>
      </c>
      <c r="E92" s="8" t="s">
        <v>17</v>
      </c>
      <c r="F92" s="138"/>
      <c r="G92" s="21"/>
      <c r="H92" s="10" t="s">
        <v>171</v>
      </c>
      <c r="I92" s="93"/>
    </row>
    <row r="93" spans="1:10" customFormat="1" ht="31.15" customHeight="1">
      <c r="A93" s="560"/>
      <c r="B93" s="10" t="s">
        <v>115</v>
      </c>
      <c r="C93" s="10" t="s">
        <v>1461</v>
      </c>
      <c r="D93" s="11">
        <v>1</v>
      </c>
      <c r="E93" s="8" t="s">
        <v>17</v>
      </c>
      <c r="F93" s="138"/>
      <c r="G93" s="21"/>
      <c r="H93" s="10" t="s">
        <v>172</v>
      </c>
      <c r="I93" s="93"/>
    </row>
    <row r="94" spans="1:10" customFormat="1" ht="31.15" customHeight="1">
      <c r="A94" s="560"/>
      <c r="B94" s="10" t="s">
        <v>540</v>
      </c>
      <c r="C94" s="10" t="s">
        <v>1462</v>
      </c>
      <c r="D94" s="11">
        <v>1</v>
      </c>
      <c r="E94" s="8" t="s">
        <v>17</v>
      </c>
      <c r="F94" s="138"/>
      <c r="G94" s="21"/>
      <c r="H94" s="10" t="s">
        <v>173</v>
      </c>
      <c r="I94" s="93"/>
    </row>
    <row r="95" spans="1:10" customFormat="1" ht="31.15" customHeight="1">
      <c r="A95" s="560"/>
      <c r="B95" s="10" t="s">
        <v>115</v>
      </c>
      <c r="C95" s="10" t="s">
        <v>1077</v>
      </c>
      <c r="D95" s="11">
        <v>1</v>
      </c>
      <c r="E95" s="8" t="s">
        <v>17</v>
      </c>
      <c r="F95" s="138"/>
      <c r="G95" s="21"/>
      <c r="H95" s="10" t="s">
        <v>1075</v>
      </c>
      <c r="I95" s="93"/>
    </row>
    <row r="96" spans="1:10" customFormat="1" ht="31.15" customHeight="1">
      <c r="A96" s="560"/>
      <c r="B96" s="10"/>
      <c r="C96" s="10"/>
      <c r="D96" s="11"/>
      <c r="E96" s="8"/>
      <c r="F96" s="16"/>
      <c r="G96" s="21"/>
      <c r="H96" s="10"/>
      <c r="I96" s="93"/>
    </row>
    <row r="97" spans="1:10" customFormat="1" ht="31.15" customHeight="1">
      <c r="A97" s="560"/>
      <c r="B97" s="10"/>
      <c r="C97" s="10"/>
      <c r="D97" s="11"/>
      <c r="E97" s="8"/>
      <c r="F97" s="16"/>
      <c r="G97" s="21"/>
      <c r="H97" s="10"/>
      <c r="I97" s="93"/>
    </row>
    <row r="98" spans="1:10" customFormat="1" ht="31.15" customHeight="1">
      <c r="A98" s="560"/>
      <c r="B98" s="10"/>
      <c r="C98" s="10"/>
      <c r="D98" s="11"/>
      <c r="E98" s="8"/>
      <c r="F98" s="16"/>
      <c r="G98" s="21"/>
      <c r="H98" s="10"/>
      <c r="I98" s="93"/>
    </row>
    <row r="99" spans="1:10" customFormat="1" ht="31.15" customHeight="1">
      <c r="A99" s="560"/>
      <c r="B99" s="10" t="s">
        <v>190</v>
      </c>
      <c r="C99" s="10"/>
      <c r="D99" s="102">
        <f>'展示棟数量計算表(建築)'!L16</f>
        <v>28.900000000000002</v>
      </c>
      <c r="E99" s="8" t="s">
        <v>85</v>
      </c>
      <c r="F99" s="16"/>
      <c r="G99" s="21"/>
      <c r="H99" s="10"/>
      <c r="I99" s="93"/>
    </row>
    <row r="100" spans="1:10" customFormat="1" ht="31.15" customHeight="1">
      <c r="A100" s="560"/>
      <c r="B100" s="10"/>
      <c r="C100" s="10"/>
      <c r="D100" s="102"/>
      <c r="E100" s="8"/>
      <c r="F100" s="16"/>
      <c r="G100" s="21"/>
      <c r="H100" s="10"/>
      <c r="I100" s="93"/>
    </row>
    <row r="101" spans="1:10" customFormat="1" ht="31.15" customHeight="1">
      <c r="A101" s="560"/>
      <c r="B101" s="10"/>
      <c r="C101" s="10"/>
      <c r="D101" s="102"/>
      <c r="E101" s="8"/>
      <c r="F101" s="16"/>
      <c r="G101" s="21"/>
      <c r="H101" s="10"/>
      <c r="I101" s="93"/>
    </row>
    <row r="102" spans="1:10" customFormat="1" ht="31.15" customHeight="1">
      <c r="A102" s="560"/>
      <c r="B102" s="10"/>
      <c r="C102" s="10"/>
      <c r="D102" s="102"/>
      <c r="E102" s="8"/>
      <c r="F102" s="16"/>
      <c r="G102" s="21"/>
      <c r="H102" s="10"/>
      <c r="I102" s="93"/>
    </row>
    <row r="103" spans="1:10" customFormat="1" ht="31.15" customHeight="1">
      <c r="A103" s="560"/>
      <c r="B103" s="10"/>
      <c r="C103" s="10"/>
      <c r="D103" s="11"/>
      <c r="E103" s="8"/>
      <c r="F103" s="16"/>
      <c r="G103" s="16"/>
      <c r="H103" s="10"/>
      <c r="I103" s="93"/>
    </row>
    <row r="104" spans="1:10" customFormat="1" ht="31.15" customHeight="1">
      <c r="A104" s="560"/>
      <c r="B104" s="10"/>
      <c r="C104" s="10"/>
      <c r="D104" s="11"/>
      <c r="E104" s="8"/>
      <c r="F104" s="16"/>
      <c r="G104" s="16"/>
      <c r="H104" s="10"/>
      <c r="I104" s="93"/>
    </row>
    <row r="105" spans="1:10" customFormat="1" ht="31.15" customHeight="1">
      <c r="A105" s="560"/>
      <c r="B105" s="8" t="s">
        <v>62</v>
      </c>
      <c r="C105" s="10"/>
      <c r="D105" s="11"/>
      <c r="E105" s="8"/>
      <c r="F105" s="16"/>
      <c r="G105" s="16"/>
      <c r="H105" s="10"/>
      <c r="I105" s="93"/>
      <c r="J105" s="121"/>
    </row>
    <row r="106" spans="1:10" customFormat="1" ht="31.15" customHeight="1">
      <c r="A106" s="560" t="s">
        <v>1</v>
      </c>
      <c r="B106" s="10" t="s">
        <v>2</v>
      </c>
      <c r="C106" s="10" t="s">
        <v>3</v>
      </c>
      <c r="D106" s="11" t="s">
        <v>4</v>
      </c>
      <c r="E106" s="8" t="s">
        <v>5</v>
      </c>
      <c r="F106" s="22" t="s">
        <v>6</v>
      </c>
      <c r="G106" s="22" t="s">
        <v>7</v>
      </c>
      <c r="H106" s="10" t="s">
        <v>8</v>
      </c>
      <c r="I106" s="93"/>
      <c r="J106" s="121"/>
    </row>
    <row r="107" spans="1:10" customFormat="1" ht="31.15" customHeight="1">
      <c r="A107" s="560">
        <v>5</v>
      </c>
      <c r="B107" s="10" t="s">
        <v>129</v>
      </c>
      <c r="C107" s="10"/>
      <c r="D107" s="11"/>
      <c r="E107" s="8"/>
      <c r="F107" s="16"/>
      <c r="G107" s="16"/>
      <c r="H107" s="10"/>
      <c r="I107" s="93"/>
      <c r="J107" s="121"/>
    </row>
    <row r="108" spans="1:10" customFormat="1" ht="31.15" customHeight="1">
      <c r="A108" s="560"/>
      <c r="B108" s="10" t="s">
        <v>170</v>
      </c>
      <c r="C108" s="10" t="s">
        <v>348</v>
      </c>
      <c r="D108" s="11">
        <f>'展示棟数量計算表(建築)'!L77</f>
        <v>13.7</v>
      </c>
      <c r="E108" s="8" t="s">
        <v>541</v>
      </c>
      <c r="F108" s="16"/>
      <c r="G108" s="21"/>
      <c r="H108" s="10"/>
      <c r="I108" s="93"/>
      <c r="J108" s="121"/>
    </row>
    <row r="109" spans="1:10" customFormat="1" ht="31.15" customHeight="1">
      <c r="A109" s="560"/>
      <c r="B109" s="10"/>
      <c r="C109" s="10" t="s">
        <v>542</v>
      </c>
      <c r="D109" s="11">
        <v>2</v>
      </c>
      <c r="E109" s="8" t="s">
        <v>543</v>
      </c>
      <c r="F109" s="16"/>
      <c r="G109" s="21"/>
      <c r="H109" s="10"/>
      <c r="I109" s="93"/>
      <c r="J109" s="121"/>
    </row>
    <row r="110" spans="1:10" customFormat="1" ht="31.15" customHeight="1">
      <c r="A110" s="560"/>
      <c r="B110" s="10"/>
      <c r="C110" s="10" t="s">
        <v>544</v>
      </c>
      <c r="D110" s="11">
        <v>10</v>
      </c>
      <c r="E110" s="8" t="s">
        <v>545</v>
      </c>
      <c r="F110" s="16"/>
      <c r="G110" s="21"/>
      <c r="H110" s="10"/>
      <c r="I110" s="93"/>
      <c r="J110" s="121"/>
    </row>
    <row r="111" spans="1:10" customFormat="1" ht="31.15" customHeight="1">
      <c r="A111" s="560"/>
      <c r="B111" s="10" t="s">
        <v>213</v>
      </c>
      <c r="C111" s="10" t="s">
        <v>546</v>
      </c>
      <c r="D111" s="11">
        <f>'展示棟数量計算表(建築)'!L78</f>
        <v>8</v>
      </c>
      <c r="E111" s="8" t="s">
        <v>541</v>
      </c>
      <c r="F111" s="16"/>
      <c r="G111" s="21"/>
      <c r="H111" s="10"/>
      <c r="I111" s="93"/>
      <c r="J111" s="121"/>
    </row>
    <row r="112" spans="1:10" customFormat="1" ht="31.15" customHeight="1">
      <c r="A112" s="560"/>
      <c r="B112" s="10"/>
      <c r="C112" s="10"/>
      <c r="D112" s="11"/>
      <c r="E112" s="8"/>
      <c r="F112" s="16"/>
      <c r="G112" s="21"/>
      <c r="H112" s="10"/>
      <c r="I112" s="93"/>
      <c r="J112" s="121"/>
    </row>
    <row r="113" spans="1:10" customFormat="1" ht="31.15" customHeight="1">
      <c r="A113" s="560"/>
      <c r="B113" s="10" t="s">
        <v>547</v>
      </c>
      <c r="C113" s="10">
        <v>0.35</v>
      </c>
      <c r="D113" s="11">
        <f>'展示棟数量計算表(建築)'!L82</f>
        <v>3.1</v>
      </c>
      <c r="E113" s="8" t="s">
        <v>85</v>
      </c>
      <c r="F113" s="16"/>
      <c r="G113" s="21"/>
      <c r="H113" s="10"/>
      <c r="I113" s="93"/>
      <c r="J113" s="121"/>
    </row>
    <row r="114" spans="1:10" customFormat="1" ht="31.15" customHeight="1">
      <c r="A114" s="560"/>
      <c r="B114" s="10"/>
      <c r="C114" s="10"/>
      <c r="D114" s="11"/>
      <c r="E114" s="8"/>
      <c r="F114" s="16"/>
      <c r="G114" s="16"/>
      <c r="H114" s="10"/>
      <c r="I114" s="93"/>
      <c r="J114" s="121"/>
    </row>
    <row r="115" spans="1:10" customFormat="1" ht="31.15" customHeight="1">
      <c r="A115" s="560"/>
      <c r="B115" s="10"/>
      <c r="C115" s="10"/>
      <c r="D115" s="11"/>
      <c r="E115" s="8"/>
      <c r="F115" s="16"/>
      <c r="G115" s="21"/>
      <c r="H115" s="10"/>
      <c r="I115" s="93"/>
      <c r="J115" s="121"/>
    </row>
    <row r="116" spans="1:10" customFormat="1" ht="31.15" customHeight="1">
      <c r="A116" s="560"/>
      <c r="B116" s="10"/>
      <c r="C116" s="10"/>
      <c r="D116" s="11"/>
      <c r="E116" s="8"/>
      <c r="F116" s="16"/>
      <c r="G116" s="16"/>
      <c r="H116" s="10"/>
      <c r="I116" s="93"/>
      <c r="J116" s="121"/>
    </row>
    <row r="117" spans="1:10" customFormat="1" ht="31.15" customHeight="1">
      <c r="A117" s="560"/>
      <c r="B117" s="10"/>
      <c r="C117" s="10"/>
      <c r="D117" s="11"/>
      <c r="E117" s="8"/>
      <c r="F117" s="16"/>
      <c r="G117" s="16"/>
      <c r="H117" s="10"/>
      <c r="I117" s="93"/>
      <c r="J117" s="121"/>
    </row>
    <row r="118" spans="1:10" customFormat="1" ht="31.15" customHeight="1">
      <c r="A118" s="560"/>
      <c r="B118" s="10"/>
      <c r="C118" s="10"/>
      <c r="D118" s="11"/>
      <c r="E118" s="8"/>
      <c r="F118" s="16"/>
      <c r="G118" s="16"/>
      <c r="H118" s="10"/>
      <c r="I118" s="93"/>
      <c r="J118" s="121"/>
    </row>
    <row r="119" spans="1:10" customFormat="1" ht="31.15" customHeight="1">
      <c r="A119" s="560"/>
      <c r="B119" s="10"/>
      <c r="C119" s="10"/>
      <c r="D119" s="11"/>
      <c r="E119" s="8"/>
      <c r="F119" s="16"/>
      <c r="G119" s="16"/>
      <c r="H119" s="10"/>
      <c r="I119" s="93"/>
      <c r="J119" s="121"/>
    </row>
    <row r="120" spans="1:10" customFormat="1" ht="31.15" customHeight="1">
      <c r="A120" s="560"/>
      <c r="B120" s="8" t="s">
        <v>62</v>
      </c>
      <c r="C120" s="10"/>
      <c r="D120" s="11"/>
      <c r="E120" s="8"/>
      <c r="F120" s="16"/>
      <c r="G120" s="16"/>
      <c r="H120" s="10"/>
      <c r="I120" s="93"/>
      <c r="J120" s="121"/>
    </row>
    <row r="121" spans="1:10" customFormat="1" ht="31.15" customHeight="1">
      <c r="A121" s="561" t="s">
        <v>1</v>
      </c>
      <c r="B121" s="8" t="s">
        <v>2</v>
      </c>
      <c r="C121" s="8" t="s">
        <v>3</v>
      </c>
      <c r="D121" s="7" t="s">
        <v>4</v>
      </c>
      <c r="E121" s="7" t="s">
        <v>5</v>
      </c>
      <c r="F121" s="14" t="s">
        <v>6</v>
      </c>
      <c r="G121" s="14" t="s">
        <v>7</v>
      </c>
      <c r="H121" s="7" t="s">
        <v>8</v>
      </c>
    </row>
    <row r="122" spans="1:10" customFormat="1" ht="31.15" customHeight="1">
      <c r="A122" s="560">
        <v>6</v>
      </c>
      <c r="B122" s="10" t="s">
        <v>105</v>
      </c>
      <c r="C122" s="10"/>
      <c r="D122" s="7"/>
      <c r="E122" s="7"/>
      <c r="F122" s="14"/>
      <c r="G122" s="14"/>
      <c r="H122" s="7"/>
    </row>
    <row r="123" spans="1:10" customFormat="1" ht="31.15" customHeight="1">
      <c r="A123" s="560"/>
      <c r="B123" s="10" t="s">
        <v>306</v>
      </c>
      <c r="C123" s="10" t="s">
        <v>548</v>
      </c>
      <c r="D123" s="11">
        <f>'展示棟数量計算表(建築)'!L96</f>
        <v>86.699999999999989</v>
      </c>
      <c r="E123" s="8" t="s">
        <v>531</v>
      </c>
      <c r="F123" s="16"/>
      <c r="G123" s="21"/>
      <c r="H123" s="10"/>
    </row>
    <row r="124" spans="1:10" customFormat="1" ht="31.15" customHeight="1">
      <c r="A124" s="560"/>
      <c r="B124" s="10" t="s">
        <v>549</v>
      </c>
      <c r="C124" s="10" t="s">
        <v>550</v>
      </c>
      <c r="D124" s="11">
        <f>'展示棟数量計算表(建築)'!L98</f>
        <v>1.1000000000000001</v>
      </c>
      <c r="E124" s="8" t="s">
        <v>531</v>
      </c>
      <c r="F124" s="16"/>
      <c r="G124" s="21"/>
      <c r="H124" s="10"/>
    </row>
    <row r="125" spans="1:10" customFormat="1" ht="31.15" customHeight="1">
      <c r="A125" s="560"/>
      <c r="B125" s="10" t="s">
        <v>194</v>
      </c>
      <c r="C125" s="10" t="s">
        <v>551</v>
      </c>
      <c r="D125" s="11">
        <f>'展示棟数量計算表(建築)'!L74</f>
        <v>13.7</v>
      </c>
      <c r="E125" s="8" t="s">
        <v>541</v>
      </c>
      <c r="F125" s="16"/>
      <c r="G125" s="21"/>
      <c r="H125" s="10"/>
    </row>
    <row r="126" spans="1:10" s="2" customFormat="1" ht="30.75" customHeight="1">
      <c r="A126" s="560"/>
      <c r="B126" s="10"/>
      <c r="C126" s="10"/>
      <c r="D126" s="11"/>
      <c r="E126" s="8"/>
      <c r="F126" s="16"/>
      <c r="G126" s="16"/>
      <c r="H126" s="10"/>
      <c r="J126"/>
    </row>
    <row r="127" spans="1:10" customFormat="1" ht="31.15" customHeight="1">
      <c r="A127" s="560"/>
      <c r="B127" s="10"/>
      <c r="C127" s="10"/>
      <c r="D127" s="11"/>
      <c r="E127" s="8"/>
      <c r="F127" s="16"/>
      <c r="G127" s="21"/>
      <c r="H127" s="10"/>
    </row>
    <row r="128" spans="1:10" customFormat="1" ht="31.15" customHeight="1">
      <c r="A128" s="560"/>
      <c r="B128" s="10"/>
      <c r="C128" s="10"/>
      <c r="D128" s="11"/>
      <c r="E128" s="8"/>
      <c r="F128" s="16"/>
      <c r="G128" s="21"/>
      <c r="H128" s="10"/>
      <c r="J128" s="121"/>
    </row>
    <row r="129" spans="1:10" customFormat="1" ht="31.15" customHeight="1">
      <c r="A129" s="560"/>
      <c r="B129" s="10"/>
      <c r="C129" s="10"/>
      <c r="D129" s="11"/>
      <c r="E129" s="8"/>
      <c r="F129" s="16"/>
      <c r="G129" s="21"/>
      <c r="H129" s="146"/>
      <c r="J129" s="121"/>
    </row>
    <row r="130" spans="1:10" customFormat="1" ht="31.15" customHeight="1">
      <c r="A130" s="560"/>
      <c r="B130" s="10"/>
      <c r="C130" s="10"/>
      <c r="D130" s="11"/>
      <c r="E130" s="8"/>
      <c r="F130" s="16"/>
      <c r="G130" s="21"/>
      <c r="H130" s="10"/>
    </row>
    <row r="131" spans="1:10" customFormat="1" ht="31.15" customHeight="1">
      <c r="A131" s="560"/>
      <c r="B131" s="10"/>
      <c r="C131" s="10"/>
      <c r="D131" s="11"/>
      <c r="E131" s="8"/>
      <c r="F131" s="16"/>
      <c r="G131" s="21"/>
      <c r="H131" s="13"/>
    </row>
    <row r="132" spans="1:10" customFormat="1" ht="31.15" customHeight="1">
      <c r="A132" s="560"/>
      <c r="B132" s="10"/>
      <c r="C132" s="10"/>
      <c r="D132" s="11"/>
      <c r="E132" s="8"/>
      <c r="F132" s="237"/>
      <c r="G132" s="21"/>
      <c r="H132" s="10"/>
    </row>
    <row r="133" spans="1:10" customFormat="1" ht="31.15" customHeight="1">
      <c r="A133" s="560"/>
      <c r="B133" s="10"/>
      <c r="C133" s="10"/>
      <c r="D133" s="11"/>
      <c r="E133" s="8"/>
      <c r="F133" s="16"/>
      <c r="G133" s="21"/>
      <c r="H133" s="10"/>
    </row>
    <row r="134" spans="1:10" customFormat="1" ht="31.15" customHeight="1">
      <c r="A134" s="560"/>
      <c r="B134" s="10"/>
      <c r="C134" s="10"/>
      <c r="D134" s="11"/>
      <c r="E134" s="8"/>
      <c r="F134" s="16"/>
      <c r="G134" s="21"/>
      <c r="H134" s="10"/>
    </row>
    <row r="135" spans="1:10" customFormat="1" ht="31.15" customHeight="1">
      <c r="A135" s="560"/>
      <c r="B135" s="10"/>
      <c r="C135" s="10"/>
      <c r="D135" s="11"/>
      <c r="E135" s="8"/>
      <c r="F135" s="16"/>
      <c r="G135" s="21"/>
      <c r="H135" s="10"/>
    </row>
    <row r="136" spans="1:10" customFormat="1" ht="30.75" customHeight="1">
      <c r="A136" s="560"/>
      <c r="B136" s="10"/>
      <c r="C136" s="10"/>
      <c r="D136" s="11"/>
      <c r="E136" s="8"/>
      <c r="F136" s="16"/>
      <c r="G136" s="21"/>
      <c r="H136" s="10"/>
    </row>
    <row r="137" spans="1:10" customFormat="1" ht="30.75" customHeight="1">
      <c r="A137" s="560"/>
      <c r="B137" s="10" t="s">
        <v>51</v>
      </c>
      <c r="C137" s="10"/>
      <c r="D137" s="11"/>
      <c r="E137" s="8"/>
      <c r="F137" s="16"/>
      <c r="G137" s="238"/>
      <c r="H137" s="10"/>
    </row>
    <row r="138" spans="1:10" customFormat="1" ht="31.35" customHeight="1">
      <c r="A138" s="561" t="s">
        <v>1</v>
      </c>
      <c r="B138" s="8" t="s">
        <v>2</v>
      </c>
      <c r="C138" s="8" t="s">
        <v>3</v>
      </c>
      <c r="D138" s="7" t="s">
        <v>4</v>
      </c>
      <c r="E138" s="7" t="s">
        <v>5</v>
      </c>
      <c r="F138" s="14" t="s">
        <v>6</v>
      </c>
      <c r="G138" s="14" t="s">
        <v>7</v>
      </c>
      <c r="H138" s="7" t="s">
        <v>8</v>
      </c>
    </row>
    <row r="139" spans="1:10" customFormat="1" ht="31.15" customHeight="1">
      <c r="A139" s="560">
        <v>7</v>
      </c>
      <c r="B139" s="10" t="s">
        <v>522</v>
      </c>
      <c r="C139" s="8"/>
      <c r="D139" s="7"/>
      <c r="E139" s="7"/>
      <c r="F139" s="14"/>
      <c r="G139" s="14"/>
      <c r="H139" s="7"/>
    </row>
    <row r="140" spans="1:10" customFormat="1" ht="31.15" customHeight="1">
      <c r="A140" s="560"/>
      <c r="B140" s="10" t="s">
        <v>552</v>
      </c>
      <c r="C140" s="12" t="s">
        <v>553</v>
      </c>
      <c r="D140" s="11">
        <f>'展示棟数量計算表(建築)'!L159</f>
        <v>20.3</v>
      </c>
      <c r="E140" s="8" t="s">
        <v>541</v>
      </c>
      <c r="F140" s="16"/>
      <c r="G140" s="21"/>
      <c r="H140" s="10"/>
    </row>
    <row r="141" spans="1:10" customFormat="1" ht="31.15" customHeight="1">
      <c r="A141" s="560"/>
      <c r="B141" s="10"/>
      <c r="C141" s="10"/>
      <c r="D141" s="11"/>
      <c r="E141" s="8"/>
      <c r="F141" s="16"/>
      <c r="G141" s="21"/>
      <c r="H141" s="10"/>
    </row>
    <row r="142" spans="1:10" customFormat="1" ht="31.15" customHeight="1">
      <c r="A142" s="560"/>
      <c r="B142" s="10"/>
      <c r="C142" s="12"/>
      <c r="D142" s="11"/>
      <c r="E142" s="8"/>
      <c r="F142" s="16"/>
      <c r="G142" s="21"/>
      <c r="H142" s="10"/>
    </row>
    <row r="143" spans="1:10" customFormat="1" ht="31.15" customHeight="1">
      <c r="A143" s="560"/>
      <c r="B143" s="10"/>
      <c r="C143" s="10"/>
      <c r="D143" s="11"/>
      <c r="E143" s="8"/>
      <c r="F143" s="16"/>
      <c r="G143" s="21"/>
      <c r="H143" s="10"/>
    </row>
    <row r="144" spans="1:10" customFormat="1" ht="31.15" customHeight="1">
      <c r="A144" s="560"/>
      <c r="B144" s="10"/>
      <c r="C144" s="10"/>
      <c r="D144" s="11"/>
      <c r="E144" s="8"/>
      <c r="F144" s="16"/>
      <c r="G144" s="21"/>
      <c r="H144" s="10"/>
    </row>
    <row r="145" spans="1:8" customFormat="1" ht="31.15" customHeight="1">
      <c r="A145" s="560"/>
      <c r="B145" s="10"/>
      <c r="C145" s="10"/>
      <c r="D145" s="11"/>
      <c r="E145" s="8"/>
      <c r="F145" s="16"/>
      <c r="G145" s="16"/>
      <c r="H145" s="10"/>
    </row>
    <row r="146" spans="1:8" customFormat="1" ht="31.15" customHeight="1">
      <c r="A146" s="560"/>
      <c r="B146" s="10"/>
      <c r="C146" s="10"/>
      <c r="D146" s="11"/>
      <c r="E146" s="8"/>
      <c r="F146" s="16"/>
      <c r="G146" s="16"/>
      <c r="H146" s="10"/>
    </row>
    <row r="147" spans="1:8" customFormat="1" ht="31.15" customHeight="1">
      <c r="A147" s="560"/>
      <c r="B147" s="10"/>
      <c r="C147" s="10"/>
      <c r="D147" s="11"/>
      <c r="E147" s="8"/>
      <c r="F147" s="16"/>
      <c r="G147" s="16"/>
      <c r="H147" s="10"/>
    </row>
    <row r="148" spans="1:8" customFormat="1" ht="31.15" customHeight="1">
      <c r="A148" s="560"/>
      <c r="B148" s="10"/>
      <c r="C148" s="10"/>
      <c r="D148" s="11"/>
      <c r="E148" s="8"/>
      <c r="F148" s="16"/>
      <c r="G148" s="16"/>
      <c r="H148" s="10"/>
    </row>
    <row r="149" spans="1:8" customFormat="1" ht="31.15" customHeight="1">
      <c r="A149" s="560"/>
      <c r="B149" s="10"/>
      <c r="C149" s="10"/>
      <c r="D149" s="11"/>
      <c r="E149" s="8"/>
      <c r="F149" s="16"/>
      <c r="G149" s="16"/>
      <c r="H149" s="10"/>
    </row>
    <row r="150" spans="1:8" customFormat="1" ht="31.15" customHeight="1">
      <c r="A150" s="560"/>
      <c r="B150" s="10"/>
      <c r="C150" s="10"/>
      <c r="D150" s="11"/>
      <c r="E150" s="8"/>
      <c r="F150" s="16"/>
      <c r="G150" s="16"/>
      <c r="H150" s="10"/>
    </row>
    <row r="151" spans="1:8" customFormat="1" ht="31.15" customHeight="1">
      <c r="A151" s="560"/>
      <c r="B151" s="10"/>
      <c r="C151" s="10"/>
      <c r="D151" s="11"/>
      <c r="E151" s="8"/>
      <c r="F151" s="16"/>
      <c r="G151" s="16"/>
      <c r="H151" s="10"/>
    </row>
    <row r="152" spans="1:8" customFormat="1" ht="31.15" customHeight="1">
      <c r="A152" s="560"/>
      <c r="B152" s="10"/>
      <c r="C152" s="10"/>
      <c r="D152" s="11"/>
      <c r="E152" s="8"/>
      <c r="F152" s="16"/>
      <c r="G152" s="16"/>
      <c r="H152" s="10"/>
    </row>
    <row r="153" spans="1:8" customFormat="1" ht="31.15" customHeight="1">
      <c r="A153" s="560"/>
      <c r="B153" s="10"/>
      <c r="C153" s="10"/>
      <c r="D153" s="11"/>
      <c r="E153" s="8"/>
      <c r="F153" s="16"/>
      <c r="G153" s="16"/>
      <c r="H153" s="10"/>
    </row>
    <row r="154" spans="1:8" customFormat="1" ht="31.15" customHeight="1">
      <c r="A154" s="560"/>
      <c r="B154" s="10" t="s">
        <v>20</v>
      </c>
      <c r="C154" s="10"/>
      <c r="D154" s="11"/>
      <c r="E154" s="8"/>
      <c r="F154" s="16"/>
      <c r="G154" s="16"/>
      <c r="H154" s="10"/>
    </row>
    <row r="155" spans="1:8" ht="31.35" customHeight="1">
      <c r="A155" s="561" t="s">
        <v>1</v>
      </c>
      <c r="B155" s="8" t="s">
        <v>2</v>
      </c>
      <c r="C155" s="8" t="s">
        <v>3</v>
      </c>
      <c r="D155" s="7" t="s">
        <v>4</v>
      </c>
      <c r="E155" s="7" t="s">
        <v>5</v>
      </c>
      <c r="F155" s="14" t="s">
        <v>6</v>
      </c>
      <c r="G155" s="14" t="s">
        <v>7</v>
      </c>
      <c r="H155" s="7" t="s">
        <v>8</v>
      </c>
    </row>
    <row r="156" spans="1:8" ht="31.35" customHeight="1">
      <c r="A156" s="560">
        <v>8</v>
      </c>
      <c r="B156" s="10" t="s">
        <v>106</v>
      </c>
      <c r="C156" s="8"/>
      <c r="D156" s="7"/>
      <c r="E156" s="7"/>
      <c r="F156" s="14"/>
      <c r="G156" s="14"/>
      <c r="H156" s="7"/>
    </row>
    <row r="157" spans="1:8" ht="31.35" customHeight="1">
      <c r="A157" s="560"/>
      <c r="B157" s="10" t="s">
        <v>554</v>
      </c>
      <c r="C157" s="12" t="s">
        <v>555</v>
      </c>
      <c r="D157" s="130"/>
      <c r="E157" s="8" t="s">
        <v>73</v>
      </c>
      <c r="F157" s="138"/>
      <c r="G157" s="21"/>
      <c r="H157" s="10"/>
    </row>
    <row r="158" spans="1:8" ht="31.35" customHeight="1">
      <c r="A158" s="560"/>
      <c r="B158" s="10" t="s">
        <v>556</v>
      </c>
      <c r="C158" s="12"/>
      <c r="D158" s="130"/>
      <c r="E158" s="8"/>
      <c r="F158" s="16"/>
      <c r="G158" s="21"/>
      <c r="H158" s="10"/>
    </row>
    <row r="159" spans="1:8" ht="31.35" customHeight="1">
      <c r="A159" s="560"/>
      <c r="B159" s="10" t="s">
        <v>1288</v>
      </c>
      <c r="C159" s="12" t="s">
        <v>1278</v>
      </c>
      <c r="D159" s="130">
        <v>1</v>
      </c>
      <c r="E159" s="8" t="s">
        <v>1283</v>
      </c>
      <c r="F159" s="237"/>
      <c r="G159" s="21"/>
      <c r="H159" s="10"/>
    </row>
    <row r="160" spans="1:8" ht="31.35" customHeight="1">
      <c r="A160" s="560"/>
      <c r="B160" s="10" t="s">
        <v>1280</v>
      </c>
      <c r="C160" s="12" t="s">
        <v>1279</v>
      </c>
      <c r="D160" s="130">
        <v>2</v>
      </c>
      <c r="E160" s="8" t="s">
        <v>1283</v>
      </c>
      <c r="F160" s="16"/>
      <c r="G160" s="21"/>
      <c r="H160" s="10"/>
    </row>
    <row r="161" spans="1:8" ht="31.35" customHeight="1">
      <c r="A161" s="560"/>
      <c r="B161" s="10" t="s">
        <v>1281</v>
      </c>
      <c r="C161" s="12" t="s">
        <v>1282</v>
      </c>
      <c r="D161" s="130">
        <v>1</v>
      </c>
      <c r="E161" s="8" t="s">
        <v>1283</v>
      </c>
      <c r="F161" s="237"/>
      <c r="G161" s="21"/>
      <c r="H161" s="10"/>
    </row>
    <row r="162" spans="1:8" ht="31.35" customHeight="1">
      <c r="A162" s="560"/>
      <c r="B162" s="10"/>
      <c r="C162" s="12"/>
      <c r="D162" s="130"/>
      <c r="E162" s="8"/>
      <c r="F162" s="16"/>
      <c r="G162" s="21"/>
      <c r="H162" s="10"/>
    </row>
    <row r="163" spans="1:8" ht="31.35" customHeight="1">
      <c r="A163" s="560"/>
      <c r="B163" s="10"/>
      <c r="C163" s="12"/>
      <c r="D163" s="130"/>
      <c r="E163" s="8"/>
      <c r="F163" s="16"/>
      <c r="G163" s="21"/>
      <c r="H163" s="10"/>
    </row>
    <row r="164" spans="1:8" ht="31.35" customHeight="1">
      <c r="A164" s="560"/>
      <c r="B164" s="10"/>
      <c r="C164" s="12"/>
      <c r="D164" s="130"/>
      <c r="E164" s="8"/>
      <c r="F164" s="16"/>
      <c r="G164" s="21"/>
      <c r="H164" s="10"/>
    </row>
    <row r="165" spans="1:8" ht="31.35" customHeight="1">
      <c r="A165" s="560"/>
      <c r="B165" s="10"/>
      <c r="C165" s="12"/>
      <c r="D165" s="130"/>
      <c r="E165" s="8"/>
      <c r="F165" s="16"/>
      <c r="G165" s="21"/>
      <c r="H165" s="10"/>
    </row>
    <row r="166" spans="1:8" ht="31.35" customHeight="1">
      <c r="A166" s="560"/>
      <c r="B166" s="10"/>
      <c r="C166" s="12"/>
      <c r="D166" s="130"/>
      <c r="E166" s="8"/>
      <c r="F166" s="16"/>
      <c r="G166" s="21"/>
      <c r="H166" s="10"/>
    </row>
    <row r="167" spans="1:8" ht="31.35" customHeight="1">
      <c r="A167" s="560"/>
      <c r="B167" s="10"/>
      <c r="C167" s="12"/>
      <c r="D167" s="130"/>
      <c r="E167" s="8"/>
      <c r="F167" s="16"/>
      <c r="G167" s="21"/>
      <c r="H167" s="10"/>
    </row>
    <row r="168" spans="1:8" ht="31.35" customHeight="1">
      <c r="A168" s="560"/>
      <c r="B168" s="10"/>
      <c r="C168" s="10"/>
      <c r="D168" s="130"/>
      <c r="E168" s="8"/>
      <c r="F168" s="16"/>
      <c r="G168" s="21"/>
      <c r="H168" s="10"/>
    </row>
    <row r="169" spans="1:8" ht="31.35" customHeight="1">
      <c r="A169" s="560"/>
      <c r="B169" s="10"/>
      <c r="C169" s="10"/>
      <c r="D169" s="11"/>
      <c r="E169" s="8"/>
      <c r="F169" s="16"/>
      <c r="G169" s="21"/>
      <c r="H169" s="10"/>
    </row>
    <row r="170" spans="1:8" ht="31.35" customHeight="1">
      <c r="A170" s="560"/>
      <c r="B170" s="10"/>
      <c r="C170" s="10"/>
      <c r="D170" s="11"/>
      <c r="E170" s="8"/>
      <c r="F170" s="16"/>
      <c r="G170" s="21"/>
      <c r="H170" s="10"/>
    </row>
    <row r="171" spans="1:8" ht="31.35" customHeight="1">
      <c r="A171" s="560"/>
      <c r="B171" s="10"/>
      <c r="C171" s="10"/>
      <c r="D171" s="11"/>
      <c r="E171" s="8"/>
      <c r="F171" s="16"/>
      <c r="G171" s="21"/>
      <c r="H171" s="10"/>
    </row>
    <row r="172" spans="1:8" ht="31.35" customHeight="1">
      <c r="A172" s="560"/>
      <c r="B172" s="10" t="s">
        <v>20</v>
      </c>
      <c r="C172" s="10"/>
      <c r="D172" s="11"/>
      <c r="E172" s="8"/>
      <c r="F172" s="16"/>
      <c r="G172" s="16"/>
      <c r="H172" s="10"/>
    </row>
    <row r="173" spans="1:8" ht="31.35" customHeight="1">
      <c r="A173" s="561" t="s">
        <v>1</v>
      </c>
      <c r="B173" s="8" t="s">
        <v>2</v>
      </c>
      <c r="C173" s="8" t="s">
        <v>3</v>
      </c>
      <c r="D173" s="7" t="s">
        <v>4</v>
      </c>
      <c r="E173" s="7" t="s">
        <v>5</v>
      </c>
      <c r="F173" s="14" t="s">
        <v>6</v>
      </c>
      <c r="G173" s="14" t="s">
        <v>7</v>
      </c>
      <c r="H173" s="7" t="s">
        <v>8</v>
      </c>
    </row>
    <row r="174" spans="1:8" ht="31.35" customHeight="1">
      <c r="A174" s="560">
        <v>9</v>
      </c>
      <c r="B174" s="10" t="s">
        <v>107</v>
      </c>
      <c r="C174" s="8"/>
      <c r="D174" s="7"/>
      <c r="E174" s="7"/>
      <c r="F174" s="14"/>
      <c r="G174" s="14"/>
      <c r="H174" s="7"/>
    </row>
    <row r="175" spans="1:8" ht="31.35" customHeight="1">
      <c r="A175" s="560"/>
      <c r="B175" s="10" t="s">
        <v>198</v>
      </c>
      <c r="C175" s="12" t="s">
        <v>186</v>
      </c>
      <c r="D175" s="102">
        <f>'展示棟数量計算表(建築)'!L134</f>
        <v>124.19999999999999</v>
      </c>
      <c r="E175" s="8" t="s">
        <v>85</v>
      </c>
      <c r="F175" s="16"/>
      <c r="G175" s="21"/>
      <c r="H175" s="10"/>
    </row>
    <row r="176" spans="1:8" ht="31.35" customHeight="1">
      <c r="A176" s="560"/>
      <c r="B176" s="10" t="s">
        <v>118</v>
      </c>
      <c r="C176" s="12" t="s">
        <v>187</v>
      </c>
      <c r="D176" s="102">
        <f>'展示棟数量計算表(建築)'!L116</f>
        <v>7.2</v>
      </c>
      <c r="E176" s="8" t="s">
        <v>85</v>
      </c>
      <c r="F176" s="16"/>
      <c r="G176" s="21"/>
      <c r="H176" s="10"/>
    </row>
    <row r="177" spans="1:8" ht="31.35" customHeight="1">
      <c r="A177" s="560"/>
      <c r="B177" s="10" t="s">
        <v>185</v>
      </c>
      <c r="C177" s="12" t="s">
        <v>187</v>
      </c>
      <c r="D177" s="102">
        <f>'展示棟数量計算表(建築)'!L145</f>
        <v>4.1999999999999993</v>
      </c>
      <c r="E177" s="8" t="s">
        <v>85</v>
      </c>
      <c r="F177" s="16"/>
      <c r="G177" s="21"/>
      <c r="H177" s="10"/>
    </row>
    <row r="178" spans="1:8" ht="31.35" customHeight="1">
      <c r="A178" s="560"/>
      <c r="B178" s="10"/>
      <c r="C178" s="10"/>
      <c r="D178" s="102"/>
      <c r="E178" s="8"/>
      <c r="F178" s="16"/>
      <c r="G178" s="21"/>
      <c r="H178" s="10"/>
    </row>
    <row r="179" spans="1:8" ht="31.35" customHeight="1">
      <c r="A179" s="560"/>
      <c r="B179" s="10" t="s">
        <v>557</v>
      </c>
      <c r="C179" s="10" t="s">
        <v>558</v>
      </c>
      <c r="D179" s="102">
        <f>'展示棟数量計算表(建築)'!L148</f>
        <v>0.2</v>
      </c>
      <c r="E179" s="8" t="s">
        <v>85</v>
      </c>
      <c r="F179" s="16"/>
      <c r="G179" s="21"/>
      <c r="H179" s="10"/>
    </row>
    <row r="180" spans="1:8" ht="31.35" customHeight="1">
      <c r="A180" s="560"/>
      <c r="B180" s="10" t="s">
        <v>1299</v>
      </c>
      <c r="C180" s="10"/>
      <c r="D180" s="102"/>
      <c r="E180" s="8" t="s">
        <v>73</v>
      </c>
      <c r="F180" s="138"/>
      <c r="G180" s="21"/>
      <c r="H180" s="10"/>
    </row>
    <row r="181" spans="1:8" ht="31.35" customHeight="1">
      <c r="A181" s="560"/>
      <c r="B181" s="10"/>
      <c r="C181" s="10"/>
      <c r="D181" s="11"/>
      <c r="E181" s="8"/>
      <c r="F181" s="16"/>
      <c r="G181" s="16"/>
      <c r="H181" s="10"/>
    </row>
    <row r="182" spans="1:8" ht="31.35" customHeight="1">
      <c r="A182" s="560"/>
      <c r="B182" s="10"/>
      <c r="C182" s="10"/>
      <c r="D182" s="11"/>
      <c r="E182" s="8"/>
      <c r="F182" s="16"/>
      <c r="G182" s="16"/>
      <c r="H182" s="10"/>
    </row>
    <row r="183" spans="1:8" ht="31.35" customHeight="1">
      <c r="A183" s="560"/>
      <c r="B183" s="10"/>
      <c r="C183" s="10"/>
      <c r="D183" s="11"/>
      <c r="E183" s="8"/>
      <c r="F183" s="16"/>
      <c r="G183" s="16"/>
      <c r="H183" s="10"/>
    </row>
    <row r="184" spans="1:8" ht="31.35" customHeight="1">
      <c r="A184" s="560"/>
      <c r="B184" s="10"/>
      <c r="C184" s="10"/>
      <c r="D184" s="11"/>
      <c r="E184" s="8"/>
      <c r="F184" s="16"/>
      <c r="G184" s="16"/>
      <c r="H184" s="10"/>
    </row>
    <row r="185" spans="1:8" ht="31.35" customHeight="1">
      <c r="A185" s="560"/>
      <c r="B185" s="10"/>
      <c r="C185" s="10"/>
      <c r="D185" s="11"/>
      <c r="E185" s="8"/>
      <c r="F185" s="16"/>
      <c r="G185" s="16"/>
      <c r="H185" s="10"/>
    </row>
    <row r="186" spans="1:8" ht="31.35" customHeight="1">
      <c r="A186" s="560"/>
      <c r="B186" s="10"/>
      <c r="C186" s="10"/>
      <c r="D186" s="11"/>
      <c r="E186" s="8"/>
      <c r="F186" s="16"/>
      <c r="G186" s="16"/>
      <c r="H186" s="10"/>
    </row>
    <row r="187" spans="1:8" ht="31.35" customHeight="1">
      <c r="A187" s="560"/>
      <c r="B187" s="10"/>
      <c r="C187" s="10"/>
      <c r="D187" s="11"/>
      <c r="E187" s="8"/>
      <c r="F187" s="16"/>
      <c r="G187" s="16"/>
      <c r="H187" s="10"/>
    </row>
    <row r="188" spans="1:8" ht="31.35" customHeight="1">
      <c r="A188" s="560"/>
      <c r="B188" s="10"/>
      <c r="C188" s="10"/>
      <c r="D188" s="11"/>
      <c r="E188" s="8"/>
      <c r="F188" s="16"/>
      <c r="G188" s="16"/>
      <c r="H188" s="10"/>
    </row>
    <row r="189" spans="1:8" ht="31.35" customHeight="1">
      <c r="A189" s="560"/>
      <c r="B189" s="10" t="s">
        <v>20</v>
      </c>
      <c r="C189" s="10"/>
      <c r="D189" s="11"/>
      <c r="E189" s="8"/>
      <c r="F189" s="16"/>
      <c r="G189" s="16"/>
      <c r="H189" s="10"/>
    </row>
    <row r="190" spans="1:8" ht="31.35" customHeight="1">
      <c r="A190" s="561" t="s">
        <v>1</v>
      </c>
      <c r="B190" s="8" t="s">
        <v>2</v>
      </c>
      <c r="C190" s="8" t="s">
        <v>3</v>
      </c>
      <c r="D190" s="7" t="s">
        <v>4</v>
      </c>
      <c r="E190" s="7" t="s">
        <v>5</v>
      </c>
      <c r="F190" s="14" t="s">
        <v>6</v>
      </c>
      <c r="G190" s="14" t="s">
        <v>7</v>
      </c>
      <c r="H190" s="7" t="s">
        <v>8</v>
      </c>
    </row>
    <row r="191" spans="1:8" ht="31.35" customHeight="1">
      <c r="A191" s="560">
        <v>10</v>
      </c>
      <c r="B191" s="10" t="s">
        <v>112</v>
      </c>
      <c r="C191" s="8"/>
      <c r="D191" s="7"/>
      <c r="E191" s="7"/>
      <c r="F191" s="14"/>
      <c r="G191" s="14"/>
      <c r="H191" s="7"/>
    </row>
    <row r="192" spans="1:8" ht="31.35" customHeight="1">
      <c r="A192" s="560"/>
      <c r="B192" s="10" t="s">
        <v>188</v>
      </c>
      <c r="C192" s="12" t="s">
        <v>559</v>
      </c>
      <c r="D192" s="102">
        <f>'展示棟数量計算表(建築)'!L72</f>
        <v>40.800000000000004</v>
      </c>
      <c r="E192" s="8" t="s">
        <v>85</v>
      </c>
      <c r="F192" s="16"/>
      <c r="G192" s="21"/>
      <c r="H192" s="10"/>
    </row>
    <row r="193" spans="1:8" ht="31.35" customHeight="1">
      <c r="A193" s="560"/>
      <c r="B193" s="10" t="s">
        <v>189</v>
      </c>
      <c r="C193" s="12" t="s">
        <v>560</v>
      </c>
      <c r="D193" s="102">
        <f>'展示棟数量計算表(建築)'!L16</f>
        <v>28.900000000000002</v>
      </c>
      <c r="E193" s="8" t="s">
        <v>85</v>
      </c>
      <c r="F193" s="16"/>
      <c r="G193" s="21"/>
      <c r="H193" s="10"/>
    </row>
    <row r="194" spans="1:8" ht="31.35" customHeight="1">
      <c r="A194" s="560"/>
      <c r="B194" s="10"/>
      <c r="C194" s="12"/>
      <c r="D194" s="102"/>
      <c r="E194" s="8"/>
      <c r="F194" s="16"/>
      <c r="G194" s="21"/>
      <c r="H194" s="10"/>
    </row>
    <row r="195" spans="1:8" ht="31.35" customHeight="1">
      <c r="A195" s="560"/>
      <c r="B195" s="10"/>
      <c r="C195" s="12"/>
      <c r="D195" s="11"/>
      <c r="E195" s="8"/>
      <c r="F195" s="16"/>
      <c r="G195" s="21"/>
      <c r="H195" s="10"/>
    </row>
    <row r="196" spans="1:8" ht="31.35" customHeight="1">
      <c r="A196" s="560"/>
      <c r="B196" s="10"/>
      <c r="C196" s="10"/>
      <c r="D196" s="11"/>
      <c r="E196" s="8"/>
      <c r="F196" s="16"/>
      <c r="G196" s="21"/>
      <c r="H196" s="10"/>
    </row>
    <row r="197" spans="1:8" ht="31.35" customHeight="1">
      <c r="A197" s="560"/>
      <c r="B197" s="10"/>
      <c r="C197" s="10"/>
      <c r="D197" s="11"/>
      <c r="E197" s="8"/>
      <c r="F197" s="16"/>
      <c r="G197" s="16"/>
      <c r="H197" s="10"/>
    </row>
    <row r="198" spans="1:8" ht="31.35" customHeight="1">
      <c r="A198" s="560"/>
      <c r="B198" s="10"/>
      <c r="C198" s="10"/>
      <c r="D198" s="11"/>
      <c r="E198" s="8"/>
      <c r="F198" s="16"/>
      <c r="G198" s="16"/>
      <c r="H198" s="10"/>
    </row>
    <row r="199" spans="1:8" ht="31.35" customHeight="1">
      <c r="A199" s="560"/>
      <c r="B199" s="10"/>
      <c r="C199" s="10"/>
      <c r="D199" s="11"/>
      <c r="E199" s="8"/>
      <c r="F199" s="16"/>
      <c r="G199" s="16"/>
      <c r="H199" s="10"/>
    </row>
    <row r="200" spans="1:8" ht="31.35" customHeight="1">
      <c r="A200" s="560"/>
      <c r="B200" s="10"/>
      <c r="C200" s="10"/>
      <c r="D200" s="11"/>
      <c r="E200" s="8"/>
      <c r="F200" s="16"/>
      <c r="G200" s="16"/>
      <c r="H200" s="10"/>
    </row>
    <row r="201" spans="1:8" ht="31.35" customHeight="1">
      <c r="A201" s="560"/>
      <c r="B201" s="10"/>
      <c r="C201" s="10"/>
      <c r="D201" s="11"/>
      <c r="E201" s="8"/>
      <c r="F201" s="16"/>
      <c r="G201" s="16"/>
      <c r="H201" s="10"/>
    </row>
    <row r="202" spans="1:8" ht="31.35" customHeight="1">
      <c r="A202" s="560"/>
      <c r="B202" s="10"/>
      <c r="C202" s="10"/>
      <c r="D202" s="11"/>
      <c r="E202" s="8"/>
      <c r="F202" s="16"/>
      <c r="G202" s="16"/>
      <c r="H202" s="10"/>
    </row>
    <row r="203" spans="1:8" ht="31.35" customHeight="1">
      <c r="A203" s="560"/>
      <c r="B203" s="10"/>
      <c r="C203" s="10"/>
      <c r="D203" s="11"/>
      <c r="E203" s="8"/>
      <c r="F203" s="16"/>
      <c r="G203" s="16"/>
      <c r="H203" s="10"/>
    </row>
    <row r="204" spans="1:8" ht="31.35" customHeight="1">
      <c r="A204" s="560"/>
      <c r="B204" s="10"/>
      <c r="C204" s="10"/>
      <c r="D204" s="11"/>
      <c r="E204" s="8"/>
      <c r="F204" s="16"/>
      <c r="G204" s="16"/>
      <c r="H204" s="10"/>
    </row>
    <row r="205" spans="1:8" ht="31.35" customHeight="1">
      <c r="A205" s="560"/>
      <c r="B205" s="10"/>
      <c r="C205" s="10"/>
      <c r="D205" s="11"/>
      <c r="E205" s="8"/>
      <c r="F205" s="16"/>
      <c r="G205" s="16"/>
      <c r="H205" s="10"/>
    </row>
    <row r="206" spans="1:8" ht="31.35" customHeight="1">
      <c r="A206" s="560"/>
      <c r="B206" s="10"/>
      <c r="C206" s="10"/>
      <c r="D206" s="11"/>
      <c r="E206" s="8"/>
      <c r="F206" s="16"/>
      <c r="G206" s="16"/>
      <c r="H206" s="10"/>
    </row>
    <row r="207" spans="1:8" ht="31.35" customHeight="1">
      <c r="A207" s="560"/>
      <c r="B207" s="159" t="s">
        <v>214</v>
      </c>
      <c r="C207" s="10"/>
      <c r="D207" s="11"/>
      <c r="E207" s="8"/>
      <c r="F207" s="16"/>
      <c r="G207" s="16"/>
      <c r="H207" s="10"/>
    </row>
    <row r="208" spans="1:8" ht="31.35" customHeight="1">
      <c r="A208" s="561" t="s">
        <v>1</v>
      </c>
      <c r="B208" s="8" t="s">
        <v>2</v>
      </c>
      <c r="C208" s="8" t="s">
        <v>3</v>
      </c>
      <c r="D208" s="7" t="s">
        <v>4</v>
      </c>
      <c r="E208" s="7" t="s">
        <v>5</v>
      </c>
      <c r="F208" s="14" t="s">
        <v>6</v>
      </c>
      <c r="G208" s="14" t="s">
        <v>7</v>
      </c>
      <c r="H208" s="7" t="s">
        <v>8</v>
      </c>
    </row>
    <row r="209" spans="1:8" ht="31.35" customHeight="1">
      <c r="A209" s="560" t="s">
        <v>1130</v>
      </c>
      <c r="B209" s="10" t="s">
        <v>65</v>
      </c>
      <c r="C209" s="8"/>
      <c r="D209" s="7"/>
      <c r="E209" s="7"/>
      <c r="F209" s="14"/>
      <c r="G209" s="14"/>
      <c r="H209" s="7"/>
    </row>
    <row r="210" spans="1:8" ht="31.35" customHeight="1">
      <c r="A210" s="560"/>
      <c r="B210" s="369" t="s">
        <v>561</v>
      </c>
      <c r="C210" s="12" t="s">
        <v>562</v>
      </c>
      <c r="D210" s="102">
        <f>'展示棟数量計算表(建築)'!L184</f>
        <v>12</v>
      </c>
      <c r="E210" s="8" t="s">
        <v>535</v>
      </c>
      <c r="F210" s="16"/>
      <c r="G210" s="21"/>
      <c r="H210" s="10"/>
    </row>
    <row r="211" spans="1:8" ht="31.35" customHeight="1">
      <c r="A211" s="560"/>
      <c r="B211" s="10"/>
      <c r="C211" s="12"/>
      <c r="D211" s="102"/>
      <c r="E211" s="8"/>
      <c r="F211" s="16"/>
      <c r="G211" s="21"/>
      <c r="H211" s="10"/>
    </row>
    <row r="212" spans="1:8" ht="31.35" customHeight="1">
      <c r="A212" s="560"/>
      <c r="B212" s="10" t="s">
        <v>196</v>
      </c>
      <c r="C212" s="12" t="s">
        <v>249</v>
      </c>
      <c r="D212" s="11">
        <f>'展示棟数量計算表(建築)'!L173</f>
        <v>4.5</v>
      </c>
      <c r="E212" s="8" t="s">
        <v>563</v>
      </c>
      <c r="F212" s="16"/>
      <c r="G212" s="21"/>
      <c r="H212" s="10"/>
    </row>
    <row r="213" spans="1:8" ht="31.35" customHeight="1">
      <c r="A213" s="560"/>
      <c r="B213" s="10"/>
      <c r="C213" s="10"/>
      <c r="D213" s="11"/>
      <c r="E213" s="8"/>
      <c r="F213" s="16"/>
      <c r="G213" s="239"/>
      <c r="H213" s="10"/>
    </row>
    <row r="214" spans="1:8" ht="31.35" customHeight="1">
      <c r="A214" s="560"/>
      <c r="B214" s="10"/>
      <c r="C214" s="10"/>
      <c r="D214" s="11"/>
      <c r="E214" s="8"/>
      <c r="F214" s="16"/>
      <c r="G214" s="16"/>
      <c r="H214" s="10"/>
    </row>
    <row r="215" spans="1:8" ht="31.35" customHeight="1">
      <c r="A215" s="560"/>
      <c r="B215" s="240"/>
      <c r="C215" s="240"/>
      <c r="D215" s="370"/>
      <c r="E215" s="241"/>
      <c r="F215" s="242"/>
      <c r="G215" s="242"/>
      <c r="H215" s="240"/>
    </row>
    <row r="216" spans="1:8" ht="31.35" customHeight="1">
      <c r="A216" s="560"/>
      <c r="B216" s="10" t="s">
        <v>247</v>
      </c>
      <c r="C216" s="10" t="s">
        <v>248</v>
      </c>
      <c r="D216" s="266">
        <v>3.1</v>
      </c>
      <c r="E216" s="8" t="s">
        <v>563</v>
      </c>
      <c r="F216" s="16"/>
      <c r="G216" s="21"/>
      <c r="H216" s="10"/>
    </row>
    <row r="217" spans="1:8" ht="31.35" customHeight="1">
      <c r="A217" s="560"/>
      <c r="B217" s="240"/>
      <c r="C217" s="240"/>
      <c r="D217" s="266"/>
      <c r="E217" s="241"/>
      <c r="F217" s="242"/>
      <c r="G217" s="16"/>
      <c r="H217" s="240"/>
    </row>
    <row r="218" spans="1:8" ht="31.35" customHeight="1">
      <c r="A218" s="560"/>
      <c r="B218" s="10"/>
      <c r="C218" s="10"/>
      <c r="D218" s="266"/>
      <c r="E218" s="8"/>
      <c r="F218" s="16"/>
      <c r="G218" s="16"/>
      <c r="H218" s="10"/>
    </row>
    <row r="219" spans="1:8" ht="31.35" customHeight="1">
      <c r="A219" s="560"/>
      <c r="B219" s="10" t="s">
        <v>394</v>
      </c>
      <c r="C219" s="10" t="s">
        <v>564</v>
      </c>
      <c r="D219" s="266">
        <v>19.600000000000001</v>
      </c>
      <c r="E219" s="8" t="s">
        <v>563</v>
      </c>
      <c r="F219" s="16"/>
      <c r="G219" s="21"/>
      <c r="H219" s="10"/>
    </row>
    <row r="220" spans="1:8" ht="31.35" customHeight="1">
      <c r="A220" s="560"/>
      <c r="B220" s="10"/>
      <c r="C220" s="10"/>
      <c r="D220" s="11"/>
      <c r="E220" s="8"/>
      <c r="F220" s="16"/>
      <c r="G220" s="16"/>
      <c r="H220" s="10"/>
    </row>
    <row r="221" spans="1:8" ht="31.35" customHeight="1">
      <c r="A221" s="560"/>
      <c r="B221" s="10"/>
      <c r="C221" s="10"/>
      <c r="D221" s="11"/>
      <c r="E221" s="8"/>
      <c r="F221" s="16"/>
      <c r="G221" s="16"/>
      <c r="H221" s="10"/>
    </row>
    <row r="222" spans="1:8" ht="31.35" customHeight="1">
      <c r="A222" s="560"/>
      <c r="B222" s="10"/>
      <c r="C222" s="10"/>
      <c r="D222" s="11"/>
      <c r="E222" s="8"/>
      <c r="F222" s="16"/>
      <c r="G222" s="16"/>
      <c r="H222" s="10"/>
    </row>
    <row r="223" spans="1:8" ht="31.35" customHeight="1">
      <c r="A223" s="560"/>
      <c r="B223" s="10"/>
      <c r="C223" s="10"/>
      <c r="D223" s="11"/>
      <c r="E223" s="8"/>
      <c r="F223" s="16"/>
      <c r="G223" s="16"/>
      <c r="H223" s="10"/>
    </row>
    <row r="224" spans="1:8" ht="31.35" customHeight="1">
      <c r="A224" s="560"/>
      <c r="B224" s="10" t="s">
        <v>215</v>
      </c>
      <c r="C224" s="10"/>
      <c r="D224" s="11"/>
      <c r="E224" s="8"/>
      <c r="F224" s="16"/>
      <c r="G224" s="16"/>
      <c r="H224" s="10"/>
    </row>
    <row r="225" spans="1:8" ht="31.35" customHeight="1">
      <c r="A225" s="563" t="s">
        <v>1013</v>
      </c>
      <c r="B225" s="472" t="s">
        <v>1014</v>
      </c>
      <c r="C225" s="472" t="s">
        <v>1015</v>
      </c>
      <c r="D225" s="471" t="s">
        <v>1016</v>
      </c>
      <c r="E225" s="471" t="s">
        <v>1017</v>
      </c>
      <c r="F225" s="473" t="s">
        <v>1018</v>
      </c>
      <c r="G225" s="473" t="s">
        <v>1019</v>
      </c>
      <c r="H225" s="471" t="s">
        <v>1020</v>
      </c>
    </row>
    <row r="226" spans="1:8" ht="31.35" customHeight="1">
      <c r="A226" s="560" t="s">
        <v>1128</v>
      </c>
      <c r="B226" s="10" t="s">
        <v>1025</v>
      </c>
      <c r="C226" s="8"/>
      <c r="D226" s="7"/>
      <c r="E226" s="7"/>
      <c r="F226" s="14"/>
      <c r="G226" s="14"/>
      <c r="H226" s="7"/>
    </row>
    <row r="227" spans="1:8" ht="31.35" customHeight="1">
      <c r="A227" s="560"/>
      <c r="B227" s="369"/>
      <c r="C227" s="12"/>
      <c r="D227" s="102"/>
      <c r="E227" s="8"/>
      <c r="F227" s="16"/>
      <c r="G227" s="21"/>
      <c r="H227" s="10"/>
    </row>
    <row r="228" spans="1:8" ht="31.35" customHeight="1">
      <c r="A228" s="560" t="s">
        <v>1137</v>
      </c>
      <c r="B228" s="10" t="s">
        <v>1026</v>
      </c>
      <c r="C228" s="12"/>
      <c r="D228" s="102">
        <v>1</v>
      </c>
      <c r="E228" s="8" t="s">
        <v>1023</v>
      </c>
      <c r="F228" s="16"/>
      <c r="G228" s="21"/>
      <c r="H228" s="10"/>
    </row>
    <row r="229" spans="1:8" ht="31.35" customHeight="1">
      <c r="A229" s="560"/>
      <c r="B229" s="10"/>
      <c r="C229" s="12"/>
      <c r="D229" s="11"/>
      <c r="E229" s="8"/>
      <c r="F229" s="16"/>
      <c r="G229" s="21"/>
      <c r="H229" s="10"/>
    </row>
    <row r="230" spans="1:8" ht="31.35" customHeight="1">
      <c r="A230" s="560"/>
      <c r="B230" s="10"/>
      <c r="C230" s="10"/>
      <c r="D230" s="11"/>
      <c r="E230" s="8"/>
      <c r="F230" s="16"/>
      <c r="G230" s="239"/>
      <c r="H230" s="10"/>
    </row>
    <row r="231" spans="1:8" ht="31.35" customHeight="1">
      <c r="A231" s="560"/>
      <c r="B231" s="10"/>
      <c r="C231" s="10"/>
      <c r="D231" s="11"/>
      <c r="E231" s="8"/>
      <c r="F231" s="16"/>
      <c r="G231" s="16"/>
      <c r="H231" s="10"/>
    </row>
    <row r="232" spans="1:8" ht="31.35" customHeight="1">
      <c r="A232" s="560"/>
      <c r="B232" s="240"/>
      <c r="C232" s="240"/>
      <c r="D232" s="370"/>
      <c r="E232" s="241"/>
      <c r="F232" s="242"/>
      <c r="G232" s="242"/>
      <c r="H232" s="240"/>
    </row>
    <row r="233" spans="1:8" ht="31.35" customHeight="1">
      <c r="A233" s="560"/>
      <c r="B233" s="10"/>
      <c r="C233" s="10"/>
      <c r="D233" s="266"/>
      <c r="E233" s="8"/>
      <c r="F233" s="16"/>
      <c r="G233" s="16"/>
      <c r="H233" s="10"/>
    </row>
    <row r="234" spans="1:8" ht="31.35" customHeight="1">
      <c r="A234" s="560"/>
      <c r="B234" s="240"/>
      <c r="C234" s="240"/>
      <c r="D234" s="266"/>
      <c r="E234" s="241"/>
      <c r="F234" s="242"/>
      <c r="G234" s="16"/>
      <c r="H234" s="240"/>
    </row>
    <row r="235" spans="1:8" ht="31.35" customHeight="1">
      <c r="A235" s="560"/>
      <c r="B235" s="10"/>
      <c r="C235" s="10"/>
      <c r="D235" s="266"/>
      <c r="E235" s="8"/>
      <c r="F235" s="16"/>
      <c r="G235" s="16"/>
      <c r="H235" s="10"/>
    </row>
    <row r="236" spans="1:8" ht="31.35" customHeight="1">
      <c r="A236" s="560"/>
      <c r="B236" s="10"/>
      <c r="C236" s="10"/>
      <c r="D236" s="266"/>
      <c r="E236" s="8"/>
      <c r="F236" s="16"/>
      <c r="G236" s="16"/>
      <c r="H236" s="10"/>
    </row>
    <row r="237" spans="1:8" ht="31.35" customHeight="1">
      <c r="A237" s="560"/>
      <c r="B237" s="10"/>
      <c r="C237" s="10"/>
      <c r="D237" s="11"/>
      <c r="E237" s="8"/>
      <c r="F237" s="16"/>
      <c r="G237" s="16"/>
      <c r="H237" s="10"/>
    </row>
    <row r="238" spans="1:8" ht="31.35" customHeight="1">
      <c r="A238" s="560"/>
      <c r="B238" s="10"/>
      <c r="C238" s="10"/>
      <c r="D238" s="11"/>
      <c r="E238" s="8"/>
      <c r="F238" s="16"/>
      <c r="G238" s="16"/>
      <c r="H238" s="10"/>
    </row>
    <row r="239" spans="1:8" ht="31.35" customHeight="1">
      <c r="A239" s="560"/>
      <c r="B239" s="10"/>
      <c r="C239" s="10"/>
      <c r="D239" s="11"/>
      <c r="E239" s="8"/>
      <c r="F239" s="16"/>
      <c r="G239" s="16"/>
      <c r="H239" s="10"/>
    </row>
    <row r="240" spans="1:8" ht="31.35" customHeight="1">
      <c r="A240" s="560"/>
      <c r="B240" s="10"/>
      <c r="C240" s="10"/>
      <c r="D240" s="11"/>
      <c r="E240" s="8"/>
      <c r="F240" s="16"/>
      <c r="G240" s="16"/>
      <c r="H240" s="10"/>
    </row>
    <row r="241" spans="1:8" ht="31.35" customHeight="1">
      <c r="A241" s="560"/>
      <c r="B241" s="10"/>
      <c r="C241" s="10"/>
      <c r="D241" s="11"/>
      <c r="E241" s="8"/>
      <c r="F241" s="16"/>
      <c r="G241" s="16"/>
      <c r="H241" s="10"/>
    </row>
    <row r="242" spans="1:8" ht="31.35" customHeight="1">
      <c r="A242" s="571" t="s">
        <v>1013</v>
      </c>
      <c r="B242" s="475" t="s">
        <v>1014</v>
      </c>
      <c r="C242" s="475" t="s">
        <v>1015</v>
      </c>
      <c r="D242" s="474" t="s">
        <v>1016</v>
      </c>
      <c r="E242" s="474" t="s">
        <v>1017</v>
      </c>
      <c r="F242" s="476" t="s">
        <v>1018</v>
      </c>
      <c r="G242" s="476" t="s">
        <v>1019</v>
      </c>
      <c r="H242" s="474" t="s">
        <v>1020</v>
      </c>
    </row>
    <row r="243" spans="1:8" ht="31.35" customHeight="1">
      <c r="A243" s="560"/>
      <c r="B243" s="10" t="s">
        <v>1025</v>
      </c>
      <c r="C243" s="8"/>
      <c r="D243" s="7"/>
      <c r="E243" s="7"/>
      <c r="F243" s="14"/>
      <c r="G243" s="14"/>
      <c r="H243" s="7"/>
    </row>
    <row r="244" spans="1:8" ht="31.35" customHeight="1">
      <c r="A244" s="560"/>
      <c r="B244" s="369"/>
      <c r="C244" s="12"/>
      <c r="D244" s="102"/>
      <c r="E244" s="8"/>
      <c r="F244" s="16"/>
      <c r="G244" s="21"/>
      <c r="H244" s="10"/>
    </row>
    <row r="245" spans="1:8" ht="31.35" customHeight="1">
      <c r="A245" s="560" t="s">
        <v>1138</v>
      </c>
      <c r="B245" s="10" t="s">
        <v>1302</v>
      </c>
      <c r="C245" s="12"/>
      <c r="D245" s="102">
        <v>1</v>
      </c>
      <c r="E245" s="8" t="s">
        <v>1301</v>
      </c>
      <c r="F245" s="16"/>
      <c r="G245" s="21"/>
      <c r="H245" s="10"/>
    </row>
    <row r="246" spans="1:8" ht="31.35" customHeight="1">
      <c r="A246" s="560" t="s">
        <v>1139</v>
      </c>
      <c r="B246" s="10" t="s">
        <v>1303</v>
      </c>
      <c r="C246" s="12"/>
      <c r="D246" s="11">
        <v>1</v>
      </c>
      <c r="E246" s="8" t="s">
        <v>1301</v>
      </c>
      <c r="F246" s="16"/>
      <c r="G246" s="21"/>
      <c r="H246" s="10"/>
    </row>
    <row r="247" spans="1:8" ht="31.35" customHeight="1">
      <c r="A247" s="560"/>
      <c r="B247" s="10"/>
      <c r="C247" s="10"/>
      <c r="D247" s="11"/>
      <c r="E247" s="8"/>
      <c r="F247" s="16"/>
      <c r="G247" s="239"/>
      <c r="H247" s="10"/>
    </row>
    <row r="248" spans="1:8" ht="31.35" customHeight="1">
      <c r="A248" s="560"/>
      <c r="B248" s="10"/>
      <c r="C248" s="10"/>
      <c r="D248" s="11"/>
      <c r="E248" s="8"/>
      <c r="F248" s="16"/>
      <c r="G248" s="16"/>
      <c r="H248" s="10"/>
    </row>
    <row r="249" spans="1:8" ht="31.35" customHeight="1">
      <c r="A249" s="560"/>
      <c r="B249" s="240"/>
      <c r="C249" s="240"/>
      <c r="D249" s="370"/>
      <c r="E249" s="241"/>
      <c r="F249" s="242"/>
      <c r="G249" s="242"/>
      <c r="H249" s="240"/>
    </row>
    <row r="250" spans="1:8" ht="31.35" customHeight="1">
      <c r="A250" s="560"/>
      <c r="B250" s="10"/>
      <c r="C250" s="10"/>
      <c r="D250" s="266"/>
      <c r="E250" s="8"/>
      <c r="F250" s="16"/>
      <c r="G250" s="16"/>
      <c r="H250" s="10"/>
    </row>
    <row r="251" spans="1:8" ht="31.35" customHeight="1">
      <c r="A251" s="560"/>
      <c r="B251" s="240"/>
      <c r="C251" s="240"/>
      <c r="D251" s="266"/>
      <c r="E251" s="241"/>
      <c r="F251" s="242"/>
      <c r="G251" s="16"/>
      <c r="H251" s="240"/>
    </row>
    <row r="252" spans="1:8" ht="31.35" customHeight="1">
      <c r="A252" s="560"/>
      <c r="B252" s="10"/>
      <c r="C252" s="10"/>
      <c r="D252" s="266"/>
      <c r="E252" s="8"/>
      <c r="F252" s="16"/>
      <c r="G252" s="16"/>
      <c r="H252" s="10"/>
    </row>
    <row r="253" spans="1:8" ht="31.35" customHeight="1">
      <c r="A253" s="560"/>
      <c r="B253" s="10"/>
      <c r="C253" s="10"/>
      <c r="D253" s="266"/>
      <c r="E253" s="8"/>
      <c r="F253" s="16"/>
      <c r="G253" s="16"/>
      <c r="H253" s="10"/>
    </row>
    <row r="254" spans="1:8" ht="31.35" customHeight="1">
      <c r="A254" s="560"/>
      <c r="B254" s="10"/>
      <c r="C254" s="10"/>
      <c r="D254" s="11"/>
      <c r="E254" s="8"/>
      <c r="F254" s="16"/>
      <c r="G254" s="16"/>
      <c r="H254" s="10"/>
    </row>
    <row r="255" spans="1:8" ht="31.35" customHeight="1">
      <c r="A255" s="560"/>
      <c r="B255" s="10"/>
      <c r="C255" s="10"/>
      <c r="D255" s="11"/>
      <c r="E255" s="8"/>
      <c r="F255" s="16"/>
      <c r="G255" s="16"/>
      <c r="H255" s="10"/>
    </row>
    <row r="256" spans="1:8" ht="31.35" customHeight="1">
      <c r="A256" s="560"/>
      <c r="B256" s="10"/>
      <c r="C256" s="10"/>
      <c r="D256" s="11"/>
      <c r="E256" s="8"/>
      <c r="F256" s="16"/>
      <c r="G256" s="16"/>
      <c r="H256" s="10"/>
    </row>
    <row r="257" spans="1:8" ht="31.35" customHeight="1">
      <c r="A257" s="560"/>
      <c r="B257" s="10"/>
      <c r="C257" s="10"/>
      <c r="D257" s="11"/>
      <c r="E257" s="8"/>
      <c r="F257" s="16"/>
      <c r="G257" s="16"/>
      <c r="H257" s="10"/>
    </row>
    <row r="258" spans="1:8" ht="31.35" customHeight="1">
      <c r="A258" s="560"/>
      <c r="B258" s="10"/>
      <c r="C258" s="10"/>
      <c r="D258" s="11"/>
      <c r="E258" s="8"/>
      <c r="F258" s="16"/>
      <c r="G258" s="16"/>
      <c r="H258" s="10"/>
    </row>
    <row r="259" spans="1:8" ht="31.35" customHeight="1">
      <c r="A259" s="561" t="s">
        <v>1013</v>
      </c>
      <c r="B259" s="8" t="s">
        <v>1305</v>
      </c>
      <c r="C259" s="8" t="s">
        <v>1306</v>
      </c>
      <c r="D259" s="7" t="s">
        <v>1307</v>
      </c>
      <c r="E259" s="7" t="s">
        <v>1308</v>
      </c>
      <c r="F259" s="14" t="s">
        <v>1309</v>
      </c>
      <c r="G259" s="14" t="s">
        <v>1310</v>
      </c>
      <c r="H259" s="7" t="s">
        <v>1311</v>
      </c>
    </row>
    <row r="260" spans="1:8" ht="31.35" customHeight="1">
      <c r="A260" s="560" t="s">
        <v>1134</v>
      </c>
      <c r="B260" s="10" t="s">
        <v>1302</v>
      </c>
      <c r="C260" s="8"/>
      <c r="D260" s="7"/>
      <c r="E260" s="7"/>
      <c r="F260" s="14"/>
      <c r="G260" s="14"/>
      <c r="H260" s="7"/>
    </row>
    <row r="261" spans="1:8" ht="31.35" customHeight="1">
      <c r="A261" s="560"/>
      <c r="B261" s="369"/>
      <c r="C261" s="12"/>
      <c r="D261" s="102"/>
      <c r="E261" s="8"/>
      <c r="F261" s="16"/>
      <c r="G261" s="21"/>
      <c r="H261" s="10"/>
    </row>
    <row r="262" spans="1:8" ht="31.35" customHeight="1">
      <c r="A262" s="560"/>
      <c r="B262" s="10" t="s">
        <v>1028</v>
      </c>
      <c r="C262" s="12" t="s">
        <v>1362</v>
      </c>
      <c r="D262" s="102">
        <v>10</v>
      </c>
      <c r="E262" s="8" t="s">
        <v>1035</v>
      </c>
      <c r="F262" s="16"/>
      <c r="G262" s="21"/>
      <c r="H262" s="10"/>
    </row>
    <row r="263" spans="1:8" ht="31.35" customHeight="1">
      <c r="A263" s="560"/>
      <c r="B263" s="10" t="s">
        <v>1028</v>
      </c>
      <c r="C263" s="12" t="s">
        <v>1363</v>
      </c>
      <c r="D263" s="11">
        <v>20</v>
      </c>
      <c r="E263" s="8" t="s">
        <v>1035</v>
      </c>
      <c r="F263" s="16"/>
      <c r="G263" s="21"/>
      <c r="H263" s="10"/>
    </row>
    <row r="264" spans="1:8" ht="31.35" customHeight="1">
      <c r="A264" s="560"/>
      <c r="B264" s="10" t="s">
        <v>1028</v>
      </c>
      <c r="C264" s="10" t="s">
        <v>1364</v>
      </c>
      <c r="D264" s="11">
        <v>3</v>
      </c>
      <c r="E264" s="8" t="s">
        <v>1035</v>
      </c>
      <c r="F264" s="16"/>
      <c r="G264" s="21"/>
      <c r="H264" s="10"/>
    </row>
    <row r="265" spans="1:8" ht="31.35" customHeight="1">
      <c r="A265" s="560"/>
      <c r="B265" s="10" t="s">
        <v>1336</v>
      </c>
      <c r="C265" s="10" t="s">
        <v>1365</v>
      </c>
      <c r="D265" s="11">
        <v>1</v>
      </c>
      <c r="E265" s="8" t="s">
        <v>1321</v>
      </c>
      <c r="F265" s="16"/>
      <c r="G265" s="21"/>
      <c r="H265" s="10"/>
    </row>
    <row r="266" spans="1:8" ht="31.35" customHeight="1">
      <c r="A266" s="560"/>
      <c r="B266" s="10" t="s">
        <v>1336</v>
      </c>
      <c r="C266" s="10" t="s">
        <v>1045</v>
      </c>
      <c r="D266" s="11">
        <v>1</v>
      </c>
      <c r="E266" s="8" t="s">
        <v>1321</v>
      </c>
      <c r="F266" s="16"/>
      <c r="G266" s="21"/>
      <c r="H266" s="10"/>
    </row>
    <row r="267" spans="1:8" ht="31.35" customHeight="1">
      <c r="A267" s="560"/>
      <c r="B267" s="10" t="s">
        <v>1338</v>
      </c>
      <c r="C267" s="10"/>
      <c r="D267" s="266">
        <v>1</v>
      </c>
      <c r="E267" s="8" t="s">
        <v>1301</v>
      </c>
      <c r="F267" s="16"/>
      <c r="G267" s="21"/>
      <c r="H267" s="10" t="s">
        <v>1366</v>
      </c>
    </row>
    <row r="268" spans="1:8" ht="31.35" customHeight="1">
      <c r="A268" s="560"/>
      <c r="B268" s="10" t="s">
        <v>1340</v>
      </c>
      <c r="C268" s="10" t="s">
        <v>1061</v>
      </c>
      <c r="D268" s="266">
        <v>1</v>
      </c>
      <c r="E268" s="8" t="s">
        <v>1341</v>
      </c>
      <c r="F268" s="16"/>
      <c r="G268" s="21"/>
      <c r="H268" s="10"/>
    </row>
    <row r="269" spans="1:8" ht="31.35" customHeight="1">
      <c r="A269" s="560"/>
      <c r="B269" s="10" t="s">
        <v>1335</v>
      </c>
      <c r="C269" s="10" t="s">
        <v>1062</v>
      </c>
      <c r="D269" s="266">
        <v>16</v>
      </c>
      <c r="E269" s="8" t="s">
        <v>1321</v>
      </c>
      <c r="F269" s="16"/>
      <c r="G269" s="21"/>
      <c r="H269" s="10"/>
    </row>
    <row r="270" spans="1:8" ht="31.35" customHeight="1">
      <c r="A270" s="560"/>
      <c r="B270" s="10" t="s">
        <v>1367</v>
      </c>
      <c r="C270" s="10"/>
      <c r="D270" s="266">
        <v>4</v>
      </c>
      <c r="E270" s="8" t="s">
        <v>1325</v>
      </c>
      <c r="F270" s="16"/>
      <c r="G270" s="21"/>
      <c r="H270" s="10"/>
    </row>
    <row r="271" spans="1:8" ht="31.35" customHeight="1">
      <c r="A271" s="560"/>
      <c r="B271" s="10"/>
      <c r="C271" s="10"/>
      <c r="D271" s="11"/>
      <c r="E271" s="8"/>
      <c r="F271" s="16"/>
      <c r="G271" s="16"/>
      <c r="H271" s="10"/>
    </row>
    <row r="272" spans="1:8" ht="31.35" customHeight="1">
      <c r="A272" s="560"/>
      <c r="B272" s="10"/>
      <c r="C272" s="10"/>
      <c r="D272" s="11"/>
      <c r="E272" s="8"/>
      <c r="F272" s="16"/>
      <c r="G272" s="16"/>
      <c r="H272" s="10"/>
    </row>
    <row r="273" spans="1:8" ht="31.35" customHeight="1">
      <c r="A273" s="560"/>
      <c r="B273" s="10"/>
      <c r="C273" s="10"/>
      <c r="D273" s="11"/>
      <c r="E273" s="8"/>
      <c r="F273" s="16"/>
      <c r="G273" s="16"/>
      <c r="H273" s="10"/>
    </row>
    <row r="274" spans="1:8" ht="31.35" customHeight="1">
      <c r="A274" s="560"/>
      <c r="B274" s="10"/>
      <c r="C274" s="10"/>
      <c r="D274" s="11"/>
      <c r="E274" s="8"/>
      <c r="F274" s="16"/>
      <c r="G274" s="16"/>
      <c r="H274" s="10"/>
    </row>
    <row r="275" spans="1:8" ht="31.35" customHeight="1">
      <c r="A275" s="560"/>
      <c r="B275" s="10" t="s">
        <v>1368</v>
      </c>
      <c r="C275" s="10"/>
      <c r="D275" s="11"/>
      <c r="E275" s="8"/>
      <c r="F275" s="16"/>
      <c r="G275" s="16"/>
      <c r="H275" s="10"/>
    </row>
    <row r="276" spans="1:8" ht="31.35" customHeight="1">
      <c r="A276" s="561" t="s">
        <v>1013</v>
      </c>
      <c r="B276" s="8" t="s">
        <v>1305</v>
      </c>
      <c r="C276" s="8" t="s">
        <v>1306</v>
      </c>
      <c r="D276" s="7" t="s">
        <v>1307</v>
      </c>
      <c r="E276" s="7" t="s">
        <v>1308</v>
      </c>
      <c r="F276" s="14" t="s">
        <v>1309</v>
      </c>
      <c r="G276" s="14" t="s">
        <v>1310</v>
      </c>
      <c r="H276" s="7" t="s">
        <v>1311</v>
      </c>
    </row>
    <row r="277" spans="1:8" ht="31.35" customHeight="1">
      <c r="A277" s="560" t="s">
        <v>1139</v>
      </c>
      <c r="B277" s="10" t="s">
        <v>1303</v>
      </c>
      <c r="C277" s="8"/>
      <c r="D277" s="7"/>
      <c r="E277" s="7"/>
      <c r="F277" s="14"/>
      <c r="G277" s="14"/>
      <c r="H277" s="7"/>
    </row>
    <row r="278" spans="1:8" ht="31.35" customHeight="1">
      <c r="A278" s="560"/>
      <c r="B278" s="369"/>
      <c r="C278" s="12"/>
      <c r="D278" s="102"/>
      <c r="E278" s="8"/>
      <c r="F278" s="16"/>
      <c r="G278" s="21"/>
      <c r="H278" s="10"/>
    </row>
    <row r="279" spans="1:8" ht="31.35" customHeight="1">
      <c r="A279" s="560"/>
      <c r="B279" s="10" t="s">
        <v>1028</v>
      </c>
      <c r="C279" s="12" t="s">
        <v>1364</v>
      </c>
      <c r="D279" s="102">
        <v>36</v>
      </c>
      <c r="E279" s="8" t="s">
        <v>1035</v>
      </c>
      <c r="F279" s="16"/>
      <c r="G279" s="21"/>
      <c r="H279" s="10"/>
    </row>
    <row r="280" spans="1:8" ht="31.35" customHeight="1">
      <c r="A280" s="560"/>
      <c r="B280" s="10" t="s">
        <v>1343</v>
      </c>
      <c r="C280" s="12" t="s">
        <v>1369</v>
      </c>
      <c r="D280" s="11">
        <v>5</v>
      </c>
      <c r="E280" s="8" t="s">
        <v>1321</v>
      </c>
      <c r="F280" s="16"/>
      <c r="G280" s="21"/>
      <c r="H280" s="10"/>
    </row>
    <row r="281" spans="1:8" ht="31.35" customHeight="1">
      <c r="A281" s="560"/>
      <c r="B281" s="10" t="s">
        <v>1338</v>
      </c>
      <c r="C281" s="10"/>
      <c r="D281" s="11">
        <v>1</v>
      </c>
      <c r="E281" s="8" t="s">
        <v>1301</v>
      </c>
      <c r="F281" s="16"/>
      <c r="G281" s="21"/>
      <c r="H281" s="10" t="s">
        <v>1370</v>
      </c>
    </row>
    <row r="282" spans="1:8" ht="31.35" customHeight="1">
      <c r="A282" s="560"/>
      <c r="B282" s="10"/>
      <c r="C282" s="10"/>
      <c r="D282" s="11"/>
      <c r="E282" s="8"/>
      <c r="F282" s="16"/>
      <c r="G282" s="16"/>
      <c r="H282" s="10"/>
    </row>
    <row r="283" spans="1:8" ht="31.35" customHeight="1">
      <c r="A283" s="560"/>
      <c r="B283" s="240"/>
      <c r="C283" s="240"/>
      <c r="D283" s="370"/>
      <c r="E283" s="241"/>
      <c r="F283" s="242"/>
      <c r="G283" s="242"/>
      <c r="H283" s="240"/>
    </row>
    <row r="284" spans="1:8" ht="31.35" customHeight="1">
      <c r="A284" s="560"/>
      <c r="B284" s="10"/>
      <c r="C284" s="10"/>
      <c r="D284" s="266"/>
      <c r="E284" s="8"/>
      <c r="F284" s="16"/>
      <c r="G284" s="16"/>
      <c r="H284" s="10"/>
    </row>
    <row r="285" spans="1:8" ht="31.35" customHeight="1">
      <c r="A285" s="560"/>
      <c r="B285" s="240"/>
      <c r="C285" s="240"/>
      <c r="D285" s="266"/>
      <c r="E285" s="241"/>
      <c r="F285" s="242"/>
      <c r="G285" s="16"/>
      <c r="H285" s="240"/>
    </row>
    <row r="286" spans="1:8" ht="31.35" customHeight="1">
      <c r="A286" s="560"/>
      <c r="B286" s="10"/>
      <c r="C286" s="10"/>
      <c r="D286" s="266"/>
      <c r="E286" s="8"/>
      <c r="F286" s="16"/>
      <c r="G286" s="16"/>
      <c r="H286" s="10"/>
    </row>
    <row r="287" spans="1:8" ht="31.35" customHeight="1">
      <c r="A287" s="560"/>
      <c r="B287" s="10"/>
      <c r="C287" s="10"/>
      <c r="D287" s="266"/>
      <c r="E287" s="8"/>
      <c r="F287" s="16"/>
      <c r="G287" s="16"/>
      <c r="H287" s="10"/>
    </row>
    <row r="288" spans="1:8" ht="31.35" customHeight="1">
      <c r="A288" s="560"/>
      <c r="B288" s="10"/>
      <c r="C288" s="10"/>
      <c r="D288" s="11"/>
      <c r="E288" s="8"/>
      <c r="F288" s="16"/>
      <c r="G288" s="16"/>
      <c r="H288" s="10"/>
    </row>
    <row r="289" spans="1:8" ht="31.35" customHeight="1">
      <c r="A289" s="560"/>
      <c r="B289" s="10"/>
      <c r="C289" s="10"/>
      <c r="D289" s="11"/>
      <c r="E289" s="8"/>
      <c r="F289" s="16"/>
      <c r="G289" s="16"/>
      <c r="H289" s="10"/>
    </row>
    <row r="290" spans="1:8" ht="31.35" customHeight="1">
      <c r="A290" s="560"/>
      <c r="B290" s="10"/>
      <c r="C290" s="10"/>
      <c r="D290" s="11"/>
      <c r="E290" s="8"/>
      <c r="F290" s="16"/>
      <c r="G290" s="16"/>
      <c r="H290" s="10"/>
    </row>
    <row r="291" spans="1:8" ht="31.35" customHeight="1">
      <c r="A291" s="560"/>
      <c r="B291" s="10"/>
      <c r="C291" s="10"/>
      <c r="D291" s="11"/>
      <c r="E291" s="8"/>
      <c r="F291" s="16"/>
      <c r="G291" s="16"/>
      <c r="H291" s="10"/>
    </row>
    <row r="292" spans="1:8" ht="31.35" customHeight="1">
      <c r="A292" s="560"/>
      <c r="B292" s="10" t="s">
        <v>1371</v>
      </c>
      <c r="C292" s="10"/>
      <c r="D292" s="11"/>
      <c r="E292" s="8"/>
      <c r="F292" s="16"/>
      <c r="G292" s="16"/>
      <c r="H292" s="10"/>
    </row>
    <row r="293" spans="1:8" ht="31.35" customHeight="1">
      <c r="A293" s="564" t="s">
        <v>1013</v>
      </c>
      <c r="B293" s="478" t="s">
        <v>1014</v>
      </c>
      <c r="C293" s="478" t="s">
        <v>1049</v>
      </c>
      <c r="D293" s="477" t="s">
        <v>1016</v>
      </c>
      <c r="E293" s="477" t="s">
        <v>1017</v>
      </c>
      <c r="F293" s="479" t="s">
        <v>1018</v>
      </c>
      <c r="G293" s="479" t="s">
        <v>1019</v>
      </c>
      <c r="H293" s="477" t="s">
        <v>1020</v>
      </c>
    </row>
    <row r="294" spans="1:8" ht="31.35" customHeight="1">
      <c r="A294" s="560" t="s">
        <v>1133</v>
      </c>
      <c r="B294" s="10" t="s">
        <v>1025</v>
      </c>
      <c r="C294" s="8"/>
      <c r="D294" s="7"/>
      <c r="E294" s="7"/>
      <c r="F294" s="14"/>
      <c r="G294" s="14"/>
      <c r="H294" s="7"/>
    </row>
    <row r="295" spans="1:8" ht="31.35" customHeight="1">
      <c r="A295" s="560"/>
      <c r="B295" s="369"/>
      <c r="C295" s="12"/>
      <c r="D295" s="102"/>
      <c r="E295" s="8"/>
      <c r="F295" s="16"/>
      <c r="G295" s="21"/>
      <c r="H295" s="10"/>
    </row>
    <row r="296" spans="1:8" ht="31.35" customHeight="1">
      <c r="A296" s="560">
        <v>1</v>
      </c>
      <c r="B296" s="10" t="s">
        <v>1051</v>
      </c>
      <c r="C296" s="12"/>
      <c r="D296" s="102">
        <v>1</v>
      </c>
      <c r="E296" s="8" t="s">
        <v>1023</v>
      </c>
      <c r="F296" s="16"/>
      <c r="G296" s="21"/>
      <c r="H296" s="10"/>
    </row>
    <row r="297" spans="1:8" ht="31.35" customHeight="1">
      <c r="A297" s="560">
        <v>2</v>
      </c>
      <c r="B297" s="10" t="s">
        <v>1052</v>
      </c>
      <c r="C297" s="12"/>
      <c r="D297" s="11">
        <v>1</v>
      </c>
      <c r="E297" s="8" t="s">
        <v>1023</v>
      </c>
      <c r="F297" s="16"/>
      <c r="G297" s="21"/>
      <c r="H297" s="10"/>
    </row>
    <row r="298" spans="1:8" ht="31.35" customHeight="1">
      <c r="A298" s="560"/>
      <c r="B298" s="10"/>
      <c r="C298" s="10"/>
      <c r="D298" s="11"/>
      <c r="E298" s="8"/>
      <c r="F298" s="16"/>
      <c r="G298" s="239"/>
      <c r="H298" s="10"/>
    </row>
    <row r="299" spans="1:8" ht="31.35" customHeight="1">
      <c r="A299" s="560"/>
      <c r="B299" s="10"/>
      <c r="C299" s="10"/>
      <c r="D299" s="11"/>
      <c r="E299" s="8"/>
      <c r="F299" s="16"/>
      <c r="G299" s="16"/>
      <c r="H299" s="10"/>
    </row>
    <row r="300" spans="1:8" ht="31.35" customHeight="1">
      <c r="A300" s="560"/>
      <c r="B300" s="240"/>
      <c r="C300" s="240"/>
      <c r="D300" s="370"/>
      <c r="E300" s="241"/>
      <c r="F300" s="242"/>
      <c r="G300" s="242"/>
      <c r="H300" s="240"/>
    </row>
    <row r="301" spans="1:8" ht="31.35" customHeight="1">
      <c r="A301" s="560"/>
      <c r="B301" s="10"/>
      <c r="C301" s="10"/>
      <c r="D301" s="266"/>
      <c r="E301" s="8"/>
      <c r="F301" s="16"/>
      <c r="G301" s="16"/>
      <c r="H301" s="10"/>
    </row>
    <row r="302" spans="1:8" ht="31.35" customHeight="1">
      <c r="A302" s="560"/>
      <c r="B302" s="240"/>
      <c r="C302" s="240"/>
      <c r="D302" s="266"/>
      <c r="E302" s="241"/>
      <c r="F302" s="242"/>
      <c r="G302" s="16"/>
      <c r="H302" s="240"/>
    </row>
    <row r="303" spans="1:8" ht="31.35" customHeight="1">
      <c r="A303" s="560"/>
      <c r="B303" s="10"/>
      <c r="C303" s="10"/>
      <c r="D303" s="266"/>
      <c r="E303" s="8"/>
      <c r="F303" s="16"/>
      <c r="G303" s="16"/>
      <c r="H303" s="10"/>
    </row>
    <row r="304" spans="1:8" ht="31.35" customHeight="1">
      <c r="A304" s="560"/>
      <c r="B304" s="10"/>
      <c r="C304" s="10"/>
      <c r="D304" s="266"/>
      <c r="E304" s="8"/>
      <c r="F304" s="16"/>
      <c r="G304" s="16"/>
      <c r="H304" s="10"/>
    </row>
    <row r="305" spans="1:8" ht="31.35" customHeight="1">
      <c r="A305" s="560"/>
      <c r="B305" s="10"/>
      <c r="C305" s="10"/>
      <c r="D305" s="11"/>
      <c r="E305" s="8"/>
      <c r="F305" s="16"/>
      <c r="G305" s="16"/>
      <c r="H305" s="10"/>
    </row>
    <row r="306" spans="1:8" ht="31.35" customHeight="1">
      <c r="A306" s="560"/>
      <c r="B306" s="10"/>
      <c r="C306" s="10"/>
      <c r="D306" s="11"/>
      <c r="E306" s="8"/>
      <c r="F306" s="16"/>
      <c r="G306" s="16"/>
      <c r="H306" s="10"/>
    </row>
    <row r="307" spans="1:8" ht="31.35" customHeight="1">
      <c r="A307" s="560"/>
      <c r="B307" s="10"/>
      <c r="C307" s="10"/>
      <c r="D307" s="11"/>
      <c r="E307" s="8"/>
      <c r="F307" s="16"/>
      <c r="G307" s="16"/>
      <c r="H307" s="10"/>
    </row>
    <row r="308" spans="1:8" ht="31.35" customHeight="1">
      <c r="A308" s="560"/>
      <c r="B308" s="10"/>
      <c r="C308" s="10"/>
      <c r="D308" s="11"/>
      <c r="E308" s="8"/>
      <c r="F308" s="16"/>
      <c r="G308" s="16"/>
      <c r="H308" s="10"/>
    </row>
    <row r="309" spans="1:8" ht="31.35" customHeight="1">
      <c r="A309" s="560"/>
      <c r="B309" s="10" t="s">
        <v>1140</v>
      </c>
      <c r="C309" s="10"/>
      <c r="D309" s="11"/>
      <c r="E309" s="8"/>
      <c r="F309" s="16"/>
      <c r="G309" s="16"/>
      <c r="H309" s="10"/>
    </row>
    <row r="310" spans="1:8" ht="31.35" customHeight="1">
      <c r="A310" s="561" t="s">
        <v>1013</v>
      </c>
      <c r="B310" s="8" t="s">
        <v>1014</v>
      </c>
      <c r="C310" s="8" t="s">
        <v>1015</v>
      </c>
      <c r="D310" s="7" t="s">
        <v>1016</v>
      </c>
      <c r="E310" s="7" t="s">
        <v>1017</v>
      </c>
      <c r="F310" s="14" t="s">
        <v>1018</v>
      </c>
      <c r="G310" s="14" t="s">
        <v>1019</v>
      </c>
      <c r="H310" s="7" t="s">
        <v>1020</v>
      </c>
    </row>
    <row r="311" spans="1:8" ht="31.35" customHeight="1">
      <c r="A311" s="560" t="s">
        <v>1141</v>
      </c>
      <c r="B311" s="10" t="s">
        <v>1051</v>
      </c>
      <c r="C311" s="8"/>
      <c r="D311" s="7"/>
      <c r="E311" s="7"/>
      <c r="F311" s="14"/>
      <c r="G311" s="14"/>
      <c r="H311" s="7"/>
    </row>
    <row r="312" spans="1:8" ht="31.35" customHeight="1">
      <c r="A312" s="560"/>
      <c r="B312" s="369"/>
      <c r="C312" s="12"/>
      <c r="D312" s="102"/>
      <c r="E312" s="8"/>
      <c r="F312" s="16"/>
      <c r="G312" s="21"/>
      <c r="H312" s="10"/>
    </row>
    <row r="313" spans="1:8" ht="31.35" customHeight="1">
      <c r="A313" s="560" t="s">
        <v>1138</v>
      </c>
      <c r="B313" s="10" t="s">
        <v>1373</v>
      </c>
      <c r="C313" s="12"/>
      <c r="D313" s="102">
        <v>1</v>
      </c>
      <c r="E313" s="8" t="s">
        <v>1301</v>
      </c>
      <c r="F313" s="16"/>
      <c r="G313" s="21"/>
      <c r="H313" s="10"/>
    </row>
    <row r="314" spans="1:8" ht="31.35" customHeight="1">
      <c r="A314" s="560" t="s">
        <v>1139</v>
      </c>
      <c r="B314" s="10" t="s">
        <v>1374</v>
      </c>
      <c r="C314" s="12"/>
      <c r="D314" s="11">
        <v>1</v>
      </c>
      <c r="E314" s="8" t="s">
        <v>1301</v>
      </c>
      <c r="F314" s="16"/>
      <c r="G314" s="21"/>
      <c r="H314" s="10"/>
    </row>
    <row r="315" spans="1:8" ht="31.35" customHeight="1">
      <c r="A315" s="560"/>
      <c r="B315" s="10"/>
      <c r="C315" s="10"/>
      <c r="D315" s="11"/>
      <c r="E315" s="8"/>
      <c r="F315" s="16"/>
      <c r="G315" s="239"/>
      <c r="H315" s="10"/>
    </row>
    <row r="316" spans="1:8" ht="31.35" customHeight="1">
      <c r="A316" s="560"/>
      <c r="B316" s="10"/>
      <c r="C316" s="10"/>
      <c r="D316" s="11"/>
      <c r="E316" s="8"/>
      <c r="F316" s="16"/>
      <c r="G316" s="16"/>
      <c r="H316" s="10"/>
    </row>
    <row r="317" spans="1:8" ht="31.35" customHeight="1">
      <c r="A317" s="560"/>
      <c r="B317" s="240"/>
      <c r="C317" s="240"/>
      <c r="D317" s="370"/>
      <c r="E317" s="241"/>
      <c r="F317" s="242"/>
      <c r="G317" s="242"/>
      <c r="H317" s="240"/>
    </row>
    <row r="318" spans="1:8" ht="31.35" customHeight="1">
      <c r="A318" s="560"/>
      <c r="B318" s="10"/>
      <c r="C318" s="10"/>
      <c r="D318" s="266"/>
      <c r="E318" s="8"/>
      <c r="F318" s="16"/>
      <c r="G318" s="16"/>
      <c r="H318" s="10"/>
    </row>
    <row r="319" spans="1:8" ht="31.35" customHeight="1">
      <c r="A319" s="560"/>
      <c r="B319" s="240"/>
      <c r="C319" s="240"/>
      <c r="D319" s="266"/>
      <c r="E319" s="241"/>
      <c r="F319" s="242"/>
      <c r="G319" s="16"/>
      <c r="H319" s="240"/>
    </row>
    <row r="320" spans="1:8" ht="31.35" customHeight="1">
      <c r="A320" s="560"/>
      <c r="B320" s="10"/>
      <c r="C320" s="10"/>
      <c r="D320" s="266"/>
      <c r="E320" s="8"/>
      <c r="F320" s="16"/>
      <c r="G320" s="16"/>
      <c r="H320" s="10"/>
    </row>
    <row r="321" spans="1:8" ht="31.35" customHeight="1">
      <c r="A321" s="560"/>
      <c r="B321" s="10"/>
      <c r="C321" s="10"/>
      <c r="D321" s="266"/>
      <c r="E321" s="8"/>
      <c r="F321" s="16"/>
      <c r="G321" s="16"/>
      <c r="H321" s="10"/>
    </row>
    <row r="322" spans="1:8" ht="31.35" customHeight="1">
      <c r="A322" s="560"/>
      <c r="B322" s="10"/>
      <c r="C322" s="10"/>
      <c r="D322" s="11"/>
      <c r="E322" s="8"/>
      <c r="F322" s="16"/>
      <c r="G322" s="16"/>
      <c r="H322" s="10"/>
    </row>
    <row r="323" spans="1:8" ht="31.35" customHeight="1">
      <c r="A323" s="560"/>
      <c r="B323" s="10"/>
      <c r="C323" s="10"/>
      <c r="D323" s="11"/>
      <c r="E323" s="8"/>
      <c r="F323" s="16"/>
      <c r="G323" s="16"/>
      <c r="H323" s="10"/>
    </row>
    <row r="324" spans="1:8" ht="31.35" customHeight="1">
      <c r="A324" s="560"/>
      <c r="B324" s="10"/>
      <c r="C324" s="10"/>
      <c r="D324" s="11"/>
      <c r="E324" s="8"/>
      <c r="F324" s="16"/>
      <c r="G324" s="16"/>
      <c r="H324" s="10"/>
    </row>
    <row r="325" spans="1:8" ht="31.35" customHeight="1">
      <c r="A325" s="560"/>
      <c r="B325" s="10"/>
      <c r="C325" s="10"/>
      <c r="D325" s="11"/>
      <c r="E325" s="8"/>
      <c r="F325" s="16"/>
      <c r="G325" s="16"/>
      <c r="H325" s="10"/>
    </row>
    <row r="326" spans="1:8" ht="31.35" customHeight="1">
      <c r="A326" s="560"/>
      <c r="B326" s="10" t="s">
        <v>1388</v>
      </c>
      <c r="C326" s="10"/>
      <c r="D326" s="11"/>
      <c r="E326" s="8"/>
      <c r="F326" s="16"/>
      <c r="G326" s="16"/>
      <c r="H326" s="10"/>
    </row>
    <row r="327" spans="1:8" ht="31.35" customHeight="1">
      <c r="A327" s="561" t="s">
        <v>1013</v>
      </c>
      <c r="B327" s="8" t="s">
        <v>1305</v>
      </c>
      <c r="C327" s="8" t="s">
        <v>1306</v>
      </c>
      <c r="D327" s="7" t="s">
        <v>1307</v>
      </c>
      <c r="E327" s="7" t="s">
        <v>1308</v>
      </c>
      <c r="F327" s="14" t="s">
        <v>1309</v>
      </c>
      <c r="G327" s="14" t="s">
        <v>1310</v>
      </c>
      <c r="H327" s="7" t="s">
        <v>1311</v>
      </c>
    </row>
    <row r="328" spans="1:8" ht="31.35" customHeight="1">
      <c r="A328" s="560" t="s">
        <v>1138</v>
      </c>
      <c r="B328" s="10" t="s">
        <v>1373</v>
      </c>
      <c r="C328" s="8"/>
      <c r="D328" s="7"/>
      <c r="E328" s="7"/>
      <c r="F328" s="14"/>
      <c r="G328" s="14"/>
      <c r="H328" s="7"/>
    </row>
    <row r="329" spans="1:8" ht="31.35" customHeight="1">
      <c r="A329" s="560"/>
      <c r="B329" s="369"/>
      <c r="C329" s="12"/>
      <c r="D329" s="102"/>
      <c r="E329" s="8"/>
      <c r="F329" s="16"/>
      <c r="G329" s="21"/>
      <c r="H329" s="10"/>
    </row>
    <row r="330" spans="1:8" ht="31.35" customHeight="1">
      <c r="A330" s="560"/>
      <c r="B330" s="10" t="s">
        <v>1376</v>
      </c>
      <c r="C330" s="12" t="s">
        <v>1377</v>
      </c>
      <c r="D330" s="102">
        <v>25</v>
      </c>
      <c r="E330" s="8" t="s">
        <v>197</v>
      </c>
      <c r="F330" s="16"/>
      <c r="G330" s="21"/>
      <c r="H330" s="10"/>
    </row>
    <row r="331" spans="1:8" ht="31.35" customHeight="1">
      <c r="A331" s="560"/>
      <c r="B331" s="10" t="s">
        <v>1376</v>
      </c>
      <c r="C331" s="12" t="s">
        <v>1378</v>
      </c>
      <c r="D331" s="11">
        <v>1</v>
      </c>
      <c r="E331" s="8" t="s">
        <v>197</v>
      </c>
      <c r="F331" s="16"/>
      <c r="G331" s="21"/>
      <c r="H331" s="10"/>
    </row>
    <row r="332" spans="1:8" ht="31.35" customHeight="1">
      <c r="A332" s="560"/>
      <c r="B332" s="10" t="s">
        <v>1379</v>
      </c>
      <c r="C332" s="10" t="s">
        <v>1063</v>
      </c>
      <c r="D332" s="11">
        <v>1</v>
      </c>
      <c r="E332" s="8" t="s">
        <v>1321</v>
      </c>
      <c r="F332" s="16"/>
      <c r="G332" s="21"/>
      <c r="H332" s="10"/>
    </row>
    <row r="333" spans="1:8" ht="31.35" customHeight="1">
      <c r="A333" s="560"/>
      <c r="B333" s="10" t="s">
        <v>1379</v>
      </c>
      <c r="C333" s="10" t="s">
        <v>1064</v>
      </c>
      <c r="D333" s="11">
        <v>1</v>
      </c>
      <c r="E333" s="8" t="s">
        <v>1321</v>
      </c>
      <c r="F333" s="16"/>
      <c r="G333" s="21"/>
      <c r="H333" s="10"/>
    </row>
    <row r="334" spans="1:8" ht="31.35" customHeight="1">
      <c r="A334" s="560"/>
      <c r="B334" s="10" t="s">
        <v>1379</v>
      </c>
      <c r="C334" s="10" t="s">
        <v>1065</v>
      </c>
      <c r="D334" s="11">
        <v>1</v>
      </c>
      <c r="E334" s="8" t="s">
        <v>1321</v>
      </c>
      <c r="F334" s="16"/>
      <c r="G334" s="21"/>
      <c r="H334" s="10"/>
    </row>
    <row r="335" spans="1:8" ht="31.35" customHeight="1">
      <c r="A335" s="560"/>
      <c r="B335" s="10" t="s">
        <v>1379</v>
      </c>
      <c r="C335" s="10" t="s">
        <v>1053</v>
      </c>
      <c r="D335" s="266">
        <v>1</v>
      </c>
      <c r="E335" s="8" t="s">
        <v>1321</v>
      </c>
      <c r="F335" s="16"/>
      <c r="G335" s="21"/>
      <c r="H335" s="10"/>
    </row>
    <row r="336" spans="1:8" ht="31.35" customHeight="1">
      <c r="A336" s="560"/>
      <c r="B336" s="10" t="s">
        <v>1379</v>
      </c>
      <c r="C336" s="10" t="s">
        <v>1066</v>
      </c>
      <c r="D336" s="266">
        <v>1</v>
      </c>
      <c r="E336" s="8" t="s">
        <v>1321</v>
      </c>
      <c r="F336" s="16"/>
      <c r="G336" s="21"/>
      <c r="H336" s="10"/>
    </row>
    <row r="337" spans="1:8" ht="31.35" customHeight="1">
      <c r="A337" s="560"/>
      <c r="B337" s="10" t="s">
        <v>1379</v>
      </c>
      <c r="C337" s="10" t="s">
        <v>1067</v>
      </c>
      <c r="D337" s="266">
        <v>1</v>
      </c>
      <c r="E337" s="8" t="s">
        <v>1321</v>
      </c>
      <c r="F337" s="16"/>
      <c r="G337" s="21"/>
      <c r="H337" s="10"/>
    </row>
    <row r="338" spans="1:8" ht="31.35" customHeight="1">
      <c r="A338" s="560"/>
      <c r="B338" s="10"/>
      <c r="C338" s="10"/>
      <c r="D338" s="266"/>
      <c r="E338" s="8"/>
      <c r="F338" s="16"/>
      <c r="G338" s="16"/>
      <c r="H338" s="10"/>
    </row>
    <row r="339" spans="1:8" ht="31.35" customHeight="1">
      <c r="A339" s="560"/>
      <c r="B339" s="10" t="s">
        <v>1380</v>
      </c>
      <c r="C339" s="10"/>
      <c r="D339" s="11">
        <v>1</v>
      </c>
      <c r="E339" s="8" t="s">
        <v>1301</v>
      </c>
      <c r="F339" s="16"/>
      <c r="G339" s="16"/>
      <c r="H339" s="10" t="s">
        <v>1381</v>
      </c>
    </row>
    <row r="340" spans="1:8" ht="31.35" customHeight="1">
      <c r="A340" s="560"/>
      <c r="B340" s="10"/>
      <c r="C340" s="10"/>
      <c r="D340" s="11"/>
      <c r="E340" s="8"/>
      <c r="F340" s="16"/>
      <c r="G340" s="16"/>
      <c r="H340" s="10"/>
    </row>
    <row r="341" spans="1:8" ht="31.35" customHeight="1">
      <c r="A341" s="560"/>
      <c r="B341" s="10"/>
      <c r="C341" s="10"/>
      <c r="D341" s="11"/>
      <c r="E341" s="8"/>
      <c r="F341" s="16"/>
      <c r="G341" s="16"/>
      <c r="H341" s="10"/>
    </row>
    <row r="342" spans="1:8" ht="31.35" customHeight="1">
      <c r="A342" s="560"/>
      <c r="B342" s="10"/>
      <c r="C342" s="10"/>
      <c r="D342" s="11"/>
      <c r="E342" s="8"/>
      <c r="F342" s="16"/>
      <c r="G342" s="16"/>
      <c r="H342" s="10"/>
    </row>
    <row r="343" spans="1:8" ht="31.35" customHeight="1">
      <c r="A343" s="560"/>
      <c r="B343" s="10" t="s">
        <v>1382</v>
      </c>
      <c r="C343" s="10"/>
      <c r="D343" s="11"/>
      <c r="E343" s="8"/>
      <c r="F343" s="16"/>
      <c r="G343" s="16"/>
      <c r="H343" s="10"/>
    </row>
    <row r="344" spans="1:8" ht="31.35" customHeight="1">
      <c r="A344" s="561" t="s">
        <v>1013</v>
      </c>
      <c r="B344" s="8" t="s">
        <v>1305</v>
      </c>
      <c r="C344" s="8" t="s">
        <v>1306</v>
      </c>
      <c r="D344" s="7" t="s">
        <v>1307</v>
      </c>
      <c r="E344" s="7" t="s">
        <v>1308</v>
      </c>
      <c r="F344" s="14" t="s">
        <v>1309</v>
      </c>
      <c r="G344" s="14" t="s">
        <v>1310</v>
      </c>
      <c r="H344" s="7" t="s">
        <v>1311</v>
      </c>
    </row>
    <row r="345" spans="1:8" ht="31.35" customHeight="1">
      <c r="A345" s="560" t="s">
        <v>1139</v>
      </c>
      <c r="B345" s="10" t="s">
        <v>1374</v>
      </c>
      <c r="C345" s="8"/>
      <c r="D345" s="7"/>
      <c r="E345" s="7"/>
      <c r="F345" s="14"/>
      <c r="G345" s="14"/>
      <c r="H345" s="7"/>
    </row>
    <row r="346" spans="1:8" ht="31.35" customHeight="1">
      <c r="A346" s="560"/>
      <c r="B346" s="369"/>
      <c r="C346" s="12"/>
      <c r="D346" s="102"/>
      <c r="E346" s="8"/>
      <c r="F346" s="16"/>
      <c r="G346" s="21"/>
      <c r="H346" s="10"/>
    </row>
    <row r="347" spans="1:8" ht="31.35" customHeight="1">
      <c r="A347" s="560"/>
      <c r="B347" s="10" t="s">
        <v>1058</v>
      </c>
      <c r="C347" s="12" t="s">
        <v>1059</v>
      </c>
      <c r="D347" s="102">
        <v>1</v>
      </c>
      <c r="E347" s="8" t="s">
        <v>1321</v>
      </c>
      <c r="F347" s="16"/>
      <c r="G347" s="21"/>
      <c r="H347" s="10"/>
    </row>
    <row r="348" spans="1:8" ht="31.35" customHeight="1">
      <c r="A348" s="560"/>
      <c r="B348" s="10"/>
      <c r="C348" s="12"/>
      <c r="D348" s="11"/>
      <c r="E348" s="8"/>
      <c r="F348" s="16"/>
      <c r="G348" s="21"/>
      <c r="H348" s="10"/>
    </row>
    <row r="349" spans="1:8" ht="31.35" customHeight="1">
      <c r="A349" s="560"/>
      <c r="B349" s="10"/>
      <c r="C349" s="10"/>
      <c r="D349" s="11"/>
      <c r="E349" s="8"/>
      <c r="F349" s="16"/>
      <c r="G349" s="239"/>
      <c r="H349" s="10"/>
    </row>
    <row r="350" spans="1:8" ht="31.35" customHeight="1">
      <c r="A350" s="560"/>
      <c r="B350" s="10"/>
      <c r="C350" s="10"/>
      <c r="D350" s="11"/>
      <c r="E350" s="8"/>
      <c r="F350" s="16"/>
      <c r="G350" s="16"/>
      <c r="H350" s="10"/>
    </row>
    <row r="351" spans="1:8" ht="31.35" customHeight="1">
      <c r="A351" s="560"/>
      <c r="B351" s="240"/>
      <c r="C351" s="240"/>
      <c r="D351" s="370"/>
      <c r="E351" s="241"/>
      <c r="F351" s="242"/>
      <c r="G351" s="242"/>
      <c r="H351" s="240"/>
    </row>
    <row r="352" spans="1:8" ht="31.35" customHeight="1">
      <c r="A352" s="560"/>
      <c r="B352" s="10"/>
      <c r="C352" s="10"/>
      <c r="D352" s="266"/>
      <c r="E352" s="8"/>
      <c r="F352" s="16"/>
      <c r="G352" s="16"/>
      <c r="H352" s="10"/>
    </row>
    <row r="353" spans="1:8" ht="31.35" customHeight="1">
      <c r="A353" s="560"/>
      <c r="B353" s="240"/>
      <c r="C353" s="240"/>
      <c r="D353" s="266"/>
      <c r="E353" s="241"/>
      <c r="F353" s="242"/>
      <c r="G353" s="16"/>
      <c r="H353" s="240"/>
    </row>
    <row r="354" spans="1:8" ht="31.35" customHeight="1">
      <c r="A354" s="560"/>
      <c r="B354" s="10"/>
      <c r="C354" s="10"/>
      <c r="D354" s="266"/>
      <c r="E354" s="8"/>
      <c r="F354" s="16"/>
      <c r="G354" s="16"/>
      <c r="H354" s="10"/>
    </row>
    <row r="355" spans="1:8" ht="31.35" customHeight="1">
      <c r="A355" s="560"/>
      <c r="B355" s="10"/>
      <c r="C355" s="10"/>
      <c r="D355" s="266"/>
      <c r="E355" s="8"/>
      <c r="F355" s="16"/>
      <c r="G355" s="16"/>
      <c r="H355" s="10"/>
    </row>
    <row r="356" spans="1:8" ht="31.35" customHeight="1">
      <c r="A356" s="560"/>
      <c r="B356" s="10"/>
      <c r="C356" s="10"/>
      <c r="D356" s="11"/>
      <c r="E356" s="8"/>
      <c r="F356" s="16"/>
      <c r="G356" s="16"/>
      <c r="H356" s="10"/>
    </row>
    <row r="357" spans="1:8" ht="31.35" customHeight="1">
      <c r="A357" s="560"/>
      <c r="B357" s="10"/>
      <c r="C357" s="10"/>
      <c r="D357" s="11"/>
      <c r="E357" s="8"/>
      <c r="F357" s="16"/>
      <c r="G357" s="16"/>
      <c r="H357" s="10"/>
    </row>
    <row r="358" spans="1:8" ht="31.35" customHeight="1">
      <c r="A358" s="560"/>
      <c r="B358" s="10"/>
      <c r="C358" s="10"/>
      <c r="D358" s="11"/>
      <c r="E358" s="8"/>
      <c r="F358" s="16"/>
      <c r="G358" s="16"/>
      <c r="H358" s="10"/>
    </row>
    <row r="359" spans="1:8" ht="31.35" customHeight="1">
      <c r="A359" s="560"/>
      <c r="B359" s="10"/>
      <c r="C359" s="10"/>
      <c r="D359" s="11"/>
      <c r="E359" s="8"/>
      <c r="F359" s="16"/>
      <c r="G359" s="16"/>
      <c r="H359" s="10"/>
    </row>
    <row r="360" spans="1:8" ht="31.35" customHeight="1">
      <c r="A360" s="560"/>
      <c r="B360" s="10" t="s">
        <v>1383</v>
      </c>
      <c r="C360" s="10"/>
      <c r="D360" s="11"/>
      <c r="E360" s="8"/>
      <c r="F360" s="16"/>
      <c r="G360" s="16"/>
      <c r="H360" s="10"/>
    </row>
    <row r="361" spans="1:8" ht="31.35" customHeight="1">
      <c r="A361" s="561" t="s">
        <v>1013</v>
      </c>
      <c r="B361" s="8" t="s">
        <v>1305</v>
      </c>
      <c r="C361" s="8" t="s">
        <v>1306</v>
      </c>
      <c r="D361" s="7" t="s">
        <v>1307</v>
      </c>
      <c r="E361" s="7" t="s">
        <v>1308</v>
      </c>
      <c r="F361" s="14" t="s">
        <v>1309</v>
      </c>
      <c r="G361" s="14" t="s">
        <v>1310</v>
      </c>
      <c r="H361" s="7" t="s">
        <v>1311</v>
      </c>
    </row>
    <row r="362" spans="1:8" ht="31.35" customHeight="1">
      <c r="A362" s="560" t="s">
        <v>1135</v>
      </c>
      <c r="B362" s="10" t="s">
        <v>1384</v>
      </c>
      <c r="C362" s="8"/>
      <c r="D362" s="7"/>
      <c r="E362" s="7"/>
      <c r="F362" s="14"/>
      <c r="G362" s="14"/>
      <c r="H362" s="7"/>
    </row>
    <row r="363" spans="1:8" ht="31.35" customHeight="1">
      <c r="A363" s="560"/>
      <c r="B363" s="369"/>
      <c r="C363" s="12"/>
      <c r="D363" s="102"/>
      <c r="E363" s="8"/>
      <c r="F363" s="16"/>
      <c r="G363" s="21"/>
      <c r="H363" s="10"/>
    </row>
    <row r="364" spans="1:8" ht="31.35" customHeight="1">
      <c r="A364" s="560" t="s">
        <v>1136</v>
      </c>
      <c r="B364" s="10" t="s">
        <v>1385</v>
      </c>
      <c r="C364" s="12"/>
      <c r="D364" s="102">
        <v>1</v>
      </c>
      <c r="E364" s="8" t="s">
        <v>1301</v>
      </c>
      <c r="F364" s="16"/>
      <c r="G364" s="21"/>
      <c r="H364" s="10"/>
    </row>
    <row r="365" spans="1:8" ht="31.35" customHeight="1">
      <c r="A365" s="560"/>
      <c r="B365" s="10"/>
      <c r="C365" s="12"/>
      <c r="D365" s="11"/>
      <c r="E365" s="8"/>
      <c r="F365" s="16"/>
      <c r="G365" s="21"/>
      <c r="H365" s="10"/>
    </row>
    <row r="366" spans="1:8" ht="31.35" customHeight="1">
      <c r="A366" s="560"/>
      <c r="B366" s="10"/>
      <c r="C366" s="10"/>
      <c r="D366" s="11"/>
      <c r="E366" s="8"/>
      <c r="F366" s="16"/>
      <c r="G366" s="239"/>
      <c r="H366" s="10"/>
    </row>
    <row r="367" spans="1:8" ht="31.35" customHeight="1">
      <c r="A367" s="560"/>
      <c r="B367" s="10"/>
      <c r="C367" s="10"/>
      <c r="D367" s="11"/>
      <c r="E367" s="8"/>
      <c r="F367" s="16"/>
      <c r="G367" s="16"/>
      <c r="H367" s="10"/>
    </row>
    <row r="368" spans="1:8" ht="31.35" customHeight="1">
      <c r="A368" s="560"/>
      <c r="B368" s="240"/>
      <c r="C368" s="240"/>
      <c r="D368" s="370"/>
      <c r="E368" s="241"/>
      <c r="F368" s="242"/>
      <c r="G368" s="242"/>
      <c r="H368" s="240"/>
    </row>
    <row r="369" spans="1:8" ht="31.35" customHeight="1">
      <c r="A369" s="560"/>
      <c r="B369" s="10"/>
      <c r="C369" s="10"/>
      <c r="D369" s="266"/>
      <c r="E369" s="8"/>
      <c r="F369" s="16"/>
      <c r="G369" s="16"/>
      <c r="H369" s="10"/>
    </row>
    <row r="370" spans="1:8" ht="31.35" customHeight="1">
      <c r="A370" s="560"/>
      <c r="B370" s="240"/>
      <c r="C370" s="240"/>
      <c r="D370" s="266"/>
      <c r="E370" s="241"/>
      <c r="F370" s="242"/>
      <c r="G370" s="16"/>
      <c r="H370" s="240"/>
    </row>
    <row r="371" spans="1:8" ht="31.35" customHeight="1">
      <c r="A371" s="560"/>
      <c r="B371" s="10"/>
      <c r="C371" s="10"/>
      <c r="D371" s="266"/>
      <c r="E371" s="8"/>
      <c r="F371" s="16"/>
      <c r="G371" s="16"/>
      <c r="H371" s="10"/>
    </row>
    <row r="372" spans="1:8" ht="31.35" customHeight="1">
      <c r="A372" s="560"/>
      <c r="B372" s="10"/>
      <c r="C372" s="10"/>
      <c r="D372" s="266"/>
      <c r="E372" s="8"/>
      <c r="F372" s="16"/>
      <c r="G372" s="16"/>
      <c r="H372" s="10"/>
    </row>
    <row r="373" spans="1:8" ht="31.35" customHeight="1">
      <c r="A373" s="560"/>
      <c r="B373" s="10"/>
      <c r="C373" s="10"/>
      <c r="D373" s="11"/>
      <c r="E373" s="8"/>
      <c r="F373" s="16"/>
      <c r="G373" s="16"/>
      <c r="H373" s="10"/>
    </row>
    <row r="374" spans="1:8" ht="31.35" customHeight="1">
      <c r="A374" s="560"/>
      <c r="B374" s="10"/>
      <c r="C374" s="10"/>
      <c r="D374" s="11"/>
      <c r="E374" s="8"/>
      <c r="F374" s="16"/>
      <c r="G374" s="16"/>
      <c r="H374" s="10"/>
    </row>
    <row r="375" spans="1:8" ht="31.35" customHeight="1">
      <c r="A375" s="560"/>
      <c r="B375" s="10"/>
      <c r="C375" s="10"/>
      <c r="D375" s="11"/>
      <c r="E375" s="8"/>
      <c r="F375" s="16"/>
      <c r="G375" s="16"/>
      <c r="H375" s="10"/>
    </row>
    <row r="376" spans="1:8" ht="31.35" customHeight="1">
      <c r="A376" s="560"/>
      <c r="B376" s="10"/>
      <c r="C376" s="10"/>
      <c r="D376" s="11"/>
      <c r="E376" s="8"/>
      <c r="F376" s="16"/>
      <c r="G376" s="16"/>
      <c r="H376" s="10"/>
    </row>
    <row r="377" spans="1:8" ht="31.35" customHeight="1">
      <c r="A377" s="560"/>
      <c r="B377" s="10" t="s">
        <v>1389</v>
      </c>
      <c r="C377" s="10"/>
      <c r="D377" s="11"/>
      <c r="E377" s="8"/>
      <c r="F377" s="16"/>
      <c r="G377" s="16"/>
      <c r="H377" s="10"/>
    </row>
    <row r="378" spans="1:8" ht="31.35" customHeight="1">
      <c r="A378" s="561" t="s">
        <v>1013</v>
      </c>
      <c r="B378" s="8" t="s">
        <v>1305</v>
      </c>
      <c r="C378" s="8" t="s">
        <v>1306</v>
      </c>
      <c r="D378" s="7" t="s">
        <v>1307</v>
      </c>
      <c r="E378" s="7" t="s">
        <v>1308</v>
      </c>
      <c r="F378" s="14" t="s">
        <v>1309</v>
      </c>
      <c r="G378" s="14" t="s">
        <v>1310</v>
      </c>
      <c r="H378" s="7" t="s">
        <v>1311</v>
      </c>
    </row>
    <row r="379" spans="1:8" ht="31.35" customHeight="1">
      <c r="A379" s="560" t="s">
        <v>1142</v>
      </c>
      <c r="B379" s="10" t="s">
        <v>1385</v>
      </c>
      <c r="C379" s="8"/>
      <c r="D379" s="7"/>
      <c r="E379" s="7"/>
      <c r="F379" s="14"/>
      <c r="G379" s="14"/>
      <c r="H379" s="7"/>
    </row>
    <row r="380" spans="1:8" ht="31.35" customHeight="1">
      <c r="A380" s="560"/>
      <c r="B380" s="369"/>
      <c r="C380" s="12"/>
      <c r="D380" s="102"/>
      <c r="E380" s="8"/>
      <c r="F380" s="16"/>
      <c r="G380" s="21"/>
      <c r="H380" s="10"/>
    </row>
    <row r="381" spans="1:8" ht="31.35" customHeight="1">
      <c r="A381" s="560"/>
      <c r="B381" s="10" t="s">
        <v>1386</v>
      </c>
      <c r="C381" s="12" t="s">
        <v>1060</v>
      </c>
      <c r="D381" s="102">
        <v>1</v>
      </c>
      <c r="E381" s="8" t="s">
        <v>1387</v>
      </c>
      <c r="F381" s="16"/>
      <c r="G381" s="21"/>
      <c r="H381" s="10"/>
    </row>
    <row r="382" spans="1:8" ht="31.35" customHeight="1">
      <c r="A382" s="560"/>
      <c r="B382" s="10"/>
      <c r="C382" s="12"/>
      <c r="D382" s="11"/>
      <c r="E382" s="8"/>
      <c r="F382" s="16"/>
      <c r="G382" s="21"/>
      <c r="H382" s="10"/>
    </row>
    <row r="383" spans="1:8" ht="31.35" customHeight="1">
      <c r="A383" s="560"/>
      <c r="B383" s="10"/>
      <c r="C383" s="10"/>
      <c r="D383" s="11"/>
      <c r="E383" s="8"/>
      <c r="F383" s="16"/>
      <c r="G383" s="239"/>
      <c r="H383" s="10"/>
    </row>
    <row r="384" spans="1:8" ht="31.35" customHeight="1">
      <c r="A384" s="560"/>
      <c r="B384" s="10"/>
      <c r="C384" s="10"/>
      <c r="D384" s="11"/>
      <c r="E384" s="8"/>
      <c r="F384" s="16"/>
      <c r="G384" s="16"/>
      <c r="H384" s="10"/>
    </row>
    <row r="385" spans="1:8" ht="31.35" customHeight="1">
      <c r="A385" s="560"/>
      <c r="B385" s="240"/>
      <c r="C385" s="240"/>
      <c r="D385" s="370"/>
      <c r="E385" s="241"/>
      <c r="F385" s="242"/>
      <c r="G385" s="242"/>
      <c r="H385" s="240"/>
    </row>
    <row r="386" spans="1:8" ht="31.35" customHeight="1">
      <c r="A386" s="560"/>
      <c r="B386" s="10"/>
      <c r="C386" s="10"/>
      <c r="D386" s="266"/>
      <c r="E386" s="8"/>
      <c r="F386" s="16"/>
      <c r="G386" s="16"/>
      <c r="H386" s="10"/>
    </row>
    <row r="387" spans="1:8" ht="31.35" customHeight="1">
      <c r="A387" s="560"/>
      <c r="B387" s="240"/>
      <c r="C387" s="240"/>
      <c r="D387" s="266"/>
      <c r="E387" s="241"/>
      <c r="F387" s="242"/>
      <c r="G387" s="16"/>
      <c r="H387" s="240"/>
    </row>
    <row r="388" spans="1:8" ht="31.35" customHeight="1">
      <c r="A388" s="560"/>
      <c r="B388" s="10"/>
      <c r="C388" s="10"/>
      <c r="D388" s="266"/>
      <c r="E388" s="8"/>
      <c r="F388" s="16"/>
      <c r="G388" s="16"/>
      <c r="H388" s="10"/>
    </row>
    <row r="389" spans="1:8" ht="31.35" customHeight="1">
      <c r="A389" s="560"/>
      <c r="B389" s="10"/>
      <c r="C389" s="10"/>
      <c r="D389" s="266"/>
      <c r="E389" s="8"/>
      <c r="F389" s="16"/>
      <c r="G389" s="16"/>
      <c r="H389" s="10"/>
    </row>
    <row r="390" spans="1:8" ht="31.35" customHeight="1">
      <c r="A390" s="560"/>
      <c r="B390" s="10"/>
      <c r="C390" s="10"/>
      <c r="D390" s="11"/>
      <c r="E390" s="8"/>
      <c r="F390" s="16"/>
      <c r="G390" s="16"/>
      <c r="H390" s="10"/>
    </row>
    <row r="391" spans="1:8" ht="31.35" customHeight="1">
      <c r="A391" s="560"/>
      <c r="B391" s="10"/>
      <c r="C391" s="10"/>
      <c r="D391" s="11"/>
      <c r="E391" s="8"/>
      <c r="F391" s="16"/>
      <c r="G391" s="16"/>
      <c r="H391" s="10"/>
    </row>
    <row r="392" spans="1:8" ht="31.35" customHeight="1">
      <c r="A392" s="560"/>
      <c r="B392" s="10"/>
      <c r="C392" s="10"/>
      <c r="D392" s="11"/>
      <c r="E392" s="8"/>
      <c r="F392" s="16"/>
      <c r="G392" s="16"/>
      <c r="H392" s="10"/>
    </row>
    <row r="393" spans="1:8" ht="31.35" customHeight="1">
      <c r="A393" s="560"/>
      <c r="B393" s="10"/>
      <c r="C393" s="10"/>
      <c r="D393" s="11"/>
      <c r="E393" s="8"/>
      <c r="F393" s="16"/>
      <c r="G393" s="16"/>
      <c r="H393" s="10"/>
    </row>
    <row r="394" spans="1:8" ht="31.35" customHeight="1">
      <c r="A394" s="560"/>
      <c r="B394" s="10" t="s">
        <v>1382</v>
      </c>
      <c r="C394" s="10"/>
      <c r="D394" s="11"/>
      <c r="E394" s="8"/>
      <c r="F394" s="16"/>
      <c r="G394" s="16"/>
      <c r="H394" s="10"/>
    </row>
    <row r="395" spans="1:8" ht="31.35" customHeight="1">
      <c r="A395" s="561"/>
      <c r="B395" s="8"/>
      <c r="C395" s="8"/>
      <c r="D395" s="7"/>
      <c r="E395" s="7"/>
      <c r="F395" s="14"/>
      <c r="G395" s="14"/>
      <c r="H395" s="7"/>
    </row>
    <row r="396" spans="1:8" ht="31.35" customHeight="1">
      <c r="A396" s="560"/>
      <c r="B396" s="10"/>
      <c r="C396" s="8"/>
      <c r="D396" s="7"/>
      <c r="E396" s="7"/>
      <c r="F396" s="14"/>
      <c r="G396" s="14"/>
      <c r="H396" s="7"/>
    </row>
    <row r="397" spans="1:8" ht="31.35" customHeight="1">
      <c r="A397" s="560"/>
      <c r="B397" s="369"/>
      <c r="C397" s="12"/>
      <c r="D397" s="102"/>
      <c r="E397" s="8"/>
      <c r="F397" s="16"/>
      <c r="G397" s="21"/>
      <c r="H397" s="10"/>
    </row>
    <row r="398" spans="1:8" ht="31.35" customHeight="1">
      <c r="A398" s="560"/>
      <c r="B398" s="10"/>
      <c r="C398" s="12"/>
      <c r="D398" s="102"/>
      <c r="E398" s="8"/>
      <c r="F398" s="16"/>
      <c r="G398" s="21"/>
      <c r="H398" s="10"/>
    </row>
    <row r="399" spans="1:8" ht="31.35" customHeight="1">
      <c r="A399" s="560"/>
      <c r="B399" s="10"/>
      <c r="C399" s="12"/>
      <c r="D399" s="11"/>
      <c r="E399" s="8"/>
      <c r="F399" s="16"/>
      <c r="G399" s="21"/>
      <c r="H399" s="10"/>
    </row>
    <row r="400" spans="1:8" ht="31.35" customHeight="1">
      <c r="A400" s="560"/>
      <c r="B400" s="10"/>
      <c r="C400" s="10"/>
      <c r="D400" s="11"/>
      <c r="E400" s="8"/>
      <c r="F400" s="16"/>
      <c r="G400" s="239"/>
      <c r="H400" s="10"/>
    </row>
    <row r="401" spans="1:8" ht="31.35" customHeight="1">
      <c r="A401" s="560"/>
      <c r="B401" s="10"/>
      <c r="C401" s="10"/>
      <c r="D401" s="11"/>
      <c r="E401" s="8"/>
      <c r="F401" s="16"/>
      <c r="G401" s="16"/>
      <c r="H401" s="10"/>
    </row>
    <row r="402" spans="1:8" ht="31.35" customHeight="1">
      <c r="A402" s="560"/>
      <c r="B402" s="240"/>
      <c r="C402" s="240"/>
      <c r="D402" s="370"/>
      <c r="E402" s="241"/>
      <c r="F402" s="242"/>
      <c r="G402" s="242"/>
      <c r="H402" s="240"/>
    </row>
    <row r="403" spans="1:8" ht="31.35" customHeight="1">
      <c r="A403" s="560"/>
      <c r="B403" s="10"/>
      <c r="C403" s="10"/>
      <c r="D403" s="266"/>
      <c r="E403" s="8"/>
      <c r="F403" s="16"/>
      <c r="G403" s="16"/>
      <c r="H403" s="10"/>
    </row>
    <row r="404" spans="1:8" ht="31.35" customHeight="1">
      <c r="A404" s="560"/>
      <c r="B404" s="240"/>
      <c r="C404" s="240"/>
      <c r="D404" s="266"/>
      <c r="E404" s="241"/>
      <c r="F404" s="242"/>
      <c r="G404" s="16"/>
      <c r="H404" s="240"/>
    </row>
    <row r="405" spans="1:8" ht="31.35" customHeight="1">
      <c r="A405" s="560"/>
      <c r="B405" s="10"/>
      <c r="C405" s="10"/>
      <c r="D405" s="266"/>
      <c r="E405" s="8"/>
      <c r="F405" s="16"/>
      <c r="G405" s="16"/>
      <c r="H405" s="10"/>
    </row>
    <row r="406" spans="1:8" ht="31.35" customHeight="1">
      <c r="A406" s="560"/>
      <c r="B406" s="10"/>
      <c r="C406" s="10"/>
      <c r="D406" s="266"/>
      <c r="E406" s="8"/>
      <c r="F406" s="16"/>
      <c r="G406" s="16"/>
      <c r="H406" s="10"/>
    </row>
    <row r="407" spans="1:8" ht="31.35" customHeight="1">
      <c r="A407" s="560"/>
      <c r="B407" s="10"/>
      <c r="C407" s="10"/>
      <c r="D407" s="11"/>
      <c r="E407" s="8"/>
      <c r="F407" s="16"/>
      <c r="G407" s="16"/>
      <c r="H407" s="10"/>
    </row>
    <row r="408" spans="1:8" ht="31.35" customHeight="1">
      <c r="A408" s="560"/>
      <c r="B408" s="10"/>
      <c r="C408" s="10"/>
      <c r="D408" s="11"/>
      <c r="E408" s="8"/>
      <c r="F408" s="16"/>
      <c r="G408" s="16"/>
      <c r="H408" s="10"/>
    </row>
    <row r="409" spans="1:8" ht="31.35" customHeight="1">
      <c r="A409" s="560"/>
      <c r="B409" s="10"/>
      <c r="C409" s="10"/>
      <c r="D409" s="11"/>
      <c r="E409" s="8"/>
      <c r="F409" s="16"/>
      <c r="G409" s="16"/>
      <c r="H409" s="10"/>
    </row>
    <row r="410" spans="1:8" ht="31.35" customHeight="1">
      <c r="A410" s="560"/>
      <c r="B410" s="10"/>
      <c r="C410" s="10"/>
      <c r="D410" s="11"/>
      <c r="E410" s="8"/>
      <c r="F410" s="16"/>
      <c r="G410" s="16"/>
      <c r="H410" s="10"/>
    </row>
    <row r="411" spans="1:8" ht="31.35" customHeight="1">
      <c r="A411" s="560"/>
      <c r="B411" s="10"/>
      <c r="C411" s="10"/>
      <c r="D411" s="11"/>
      <c r="E411" s="8"/>
      <c r="F411" s="16"/>
      <c r="G411" s="16"/>
      <c r="H411" s="10"/>
    </row>
    <row r="412" spans="1:8" ht="31.35" customHeight="1">
      <c r="A412" s="561"/>
      <c r="B412" s="8"/>
      <c r="C412" s="8"/>
      <c r="D412" s="7"/>
      <c r="E412" s="7"/>
      <c r="F412" s="14"/>
      <c r="G412" s="14"/>
      <c r="H412" s="7"/>
    </row>
    <row r="413" spans="1:8" ht="31.35" customHeight="1">
      <c r="A413" s="560"/>
      <c r="B413" s="10"/>
      <c r="C413" s="8"/>
      <c r="D413" s="7"/>
      <c r="E413" s="7"/>
      <c r="F413" s="14"/>
      <c r="G413" s="14"/>
      <c r="H413" s="7"/>
    </row>
    <row r="414" spans="1:8" ht="31.35" customHeight="1">
      <c r="A414" s="560"/>
      <c r="B414" s="369"/>
      <c r="C414" s="12"/>
      <c r="D414" s="102"/>
      <c r="E414" s="8"/>
      <c r="F414" s="16"/>
      <c r="G414" s="21"/>
      <c r="H414" s="10"/>
    </row>
    <row r="415" spans="1:8" ht="31.35" customHeight="1">
      <c r="A415" s="560"/>
      <c r="B415" s="10"/>
      <c r="C415" s="12"/>
      <c r="D415" s="102"/>
      <c r="E415" s="8"/>
      <c r="F415" s="16"/>
      <c r="G415" s="21"/>
      <c r="H415" s="10"/>
    </row>
    <row r="416" spans="1:8" ht="31.35" customHeight="1">
      <c r="A416" s="560"/>
      <c r="B416" s="10"/>
      <c r="C416" s="12"/>
      <c r="D416" s="11"/>
      <c r="E416" s="8"/>
      <c r="F416" s="16"/>
      <c r="G416" s="21"/>
      <c r="H416" s="10"/>
    </row>
    <row r="417" spans="1:8" ht="31.35" customHeight="1">
      <c r="A417" s="560"/>
      <c r="B417" s="10"/>
      <c r="C417" s="10"/>
      <c r="D417" s="11"/>
      <c r="E417" s="8"/>
      <c r="F417" s="16"/>
      <c r="G417" s="239"/>
      <c r="H417" s="10"/>
    </row>
    <row r="418" spans="1:8" ht="31.35" customHeight="1">
      <c r="A418" s="560"/>
      <c r="B418" s="10"/>
      <c r="C418" s="10"/>
      <c r="D418" s="11"/>
      <c r="E418" s="8"/>
      <c r="F418" s="16"/>
      <c r="G418" s="16"/>
      <c r="H418" s="10"/>
    </row>
    <row r="419" spans="1:8" ht="31.35" customHeight="1">
      <c r="A419" s="560"/>
      <c r="B419" s="240"/>
      <c r="C419" s="240"/>
      <c r="D419" s="370"/>
      <c r="E419" s="241"/>
      <c r="F419" s="242"/>
      <c r="G419" s="242"/>
      <c r="H419" s="240"/>
    </row>
    <row r="420" spans="1:8" ht="31.35" customHeight="1">
      <c r="A420" s="560"/>
      <c r="B420" s="10"/>
      <c r="C420" s="10"/>
      <c r="D420" s="266"/>
      <c r="E420" s="8"/>
      <c r="F420" s="16"/>
      <c r="G420" s="16"/>
      <c r="H420" s="10"/>
    </row>
    <row r="421" spans="1:8" ht="31.35" customHeight="1">
      <c r="A421" s="560"/>
      <c r="B421" s="240"/>
      <c r="C421" s="240"/>
      <c r="D421" s="266"/>
      <c r="E421" s="241"/>
      <c r="F421" s="242"/>
      <c r="G421" s="16"/>
      <c r="H421" s="240"/>
    </row>
    <row r="422" spans="1:8" ht="31.35" customHeight="1">
      <c r="A422" s="560"/>
      <c r="B422" s="10"/>
      <c r="C422" s="10"/>
      <c r="D422" s="266"/>
      <c r="E422" s="8"/>
      <c r="F422" s="16"/>
      <c r="G422" s="16"/>
      <c r="H422" s="10"/>
    </row>
    <row r="423" spans="1:8" ht="31.35" customHeight="1">
      <c r="A423" s="560"/>
      <c r="B423" s="10"/>
      <c r="C423" s="10"/>
      <c r="D423" s="266"/>
      <c r="E423" s="8"/>
      <c r="F423" s="16"/>
      <c r="G423" s="16"/>
      <c r="H423" s="10"/>
    </row>
    <row r="424" spans="1:8" ht="31.35" customHeight="1">
      <c r="A424" s="560"/>
      <c r="B424" s="10"/>
      <c r="C424" s="10"/>
      <c r="D424" s="11"/>
      <c r="E424" s="8"/>
      <c r="F424" s="16"/>
      <c r="G424" s="16"/>
      <c r="H424" s="10"/>
    </row>
    <row r="425" spans="1:8" ht="31.35" customHeight="1">
      <c r="A425" s="560"/>
      <c r="B425" s="10"/>
      <c r="C425" s="10"/>
      <c r="D425" s="11"/>
      <c r="E425" s="8"/>
      <c r="F425" s="16"/>
      <c r="G425" s="16"/>
      <c r="H425" s="10"/>
    </row>
    <row r="426" spans="1:8" ht="31.35" customHeight="1">
      <c r="A426" s="560"/>
      <c r="B426" s="10"/>
      <c r="C426" s="10"/>
      <c r="D426" s="11"/>
      <c r="E426" s="8"/>
      <c r="F426" s="16"/>
      <c r="G426" s="16"/>
      <c r="H426" s="10"/>
    </row>
    <row r="427" spans="1:8" ht="31.35" customHeight="1">
      <c r="A427" s="560"/>
      <c r="B427" s="10"/>
      <c r="C427" s="10"/>
      <c r="D427" s="11"/>
      <c r="E427" s="8"/>
      <c r="F427" s="16"/>
      <c r="G427" s="16"/>
      <c r="H427" s="10"/>
    </row>
    <row r="428" spans="1:8" ht="31.35" customHeight="1">
      <c r="A428" s="560"/>
      <c r="B428" s="10"/>
      <c r="C428" s="10"/>
      <c r="D428" s="11"/>
      <c r="E428" s="8"/>
      <c r="F428" s="16"/>
      <c r="G428" s="16"/>
      <c r="H428" s="10"/>
    </row>
    <row r="429" spans="1:8" ht="31.35" customHeight="1">
      <c r="A429" s="561"/>
      <c r="B429" s="8"/>
      <c r="C429" s="8"/>
      <c r="D429" s="7"/>
      <c r="E429" s="7"/>
      <c r="F429" s="14"/>
      <c r="G429" s="14"/>
      <c r="H429" s="7"/>
    </row>
    <row r="430" spans="1:8" ht="31.35" customHeight="1">
      <c r="A430" s="560"/>
      <c r="B430" s="10"/>
      <c r="C430" s="8"/>
      <c r="D430" s="7"/>
      <c r="E430" s="7"/>
      <c r="F430" s="14"/>
      <c r="G430" s="14"/>
      <c r="H430" s="7"/>
    </row>
    <row r="431" spans="1:8" ht="31.35" customHeight="1">
      <c r="A431" s="560"/>
      <c r="B431" s="369"/>
      <c r="C431" s="12"/>
      <c r="D431" s="102"/>
      <c r="E431" s="8"/>
      <c r="F431" s="16"/>
      <c r="G431" s="21"/>
      <c r="H431" s="10"/>
    </row>
    <row r="432" spans="1:8" ht="31.35" customHeight="1">
      <c r="A432" s="560"/>
      <c r="B432" s="10"/>
      <c r="C432" s="12"/>
      <c r="D432" s="102"/>
      <c r="E432" s="8"/>
      <c r="F432" s="16"/>
      <c r="G432" s="21"/>
      <c r="H432" s="10"/>
    </row>
    <row r="433" spans="1:8" ht="31.35" customHeight="1">
      <c r="A433" s="560"/>
      <c r="B433" s="10"/>
      <c r="C433" s="12"/>
      <c r="D433" s="11"/>
      <c r="E433" s="8"/>
      <c r="F433" s="16"/>
      <c r="G433" s="21"/>
      <c r="H433" s="10"/>
    </row>
    <row r="434" spans="1:8" ht="31.35" customHeight="1">
      <c r="A434" s="560"/>
      <c r="B434" s="10"/>
      <c r="C434" s="10"/>
      <c r="D434" s="11"/>
      <c r="E434" s="8"/>
      <c r="F434" s="16"/>
      <c r="G434" s="239"/>
      <c r="H434" s="10"/>
    </row>
    <row r="435" spans="1:8" ht="31.35" customHeight="1">
      <c r="A435" s="560"/>
      <c r="B435" s="10"/>
      <c r="C435" s="10"/>
      <c r="D435" s="11"/>
      <c r="E435" s="8"/>
      <c r="F435" s="16"/>
      <c r="G435" s="16"/>
      <c r="H435" s="10"/>
    </row>
    <row r="436" spans="1:8" ht="31.35" customHeight="1">
      <c r="A436" s="560"/>
      <c r="B436" s="240"/>
      <c r="C436" s="240"/>
      <c r="D436" s="370"/>
      <c r="E436" s="241"/>
      <c r="F436" s="242"/>
      <c r="G436" s="242"/>
      <c r="H436" s="240"/>
    </row>
    <row r="437" spans="1:8" ht="31.35" customHeight="1">
      <c r="A437" s="560"/>
      <c r="B437" s="10"/>
      <c r="C437" s="10"/>
      <c r="D437" s="266"/>
      <c r="E437" s="8"/>
      <c r="F437" s="16"/>
      <c r="G437" s="16"/>
      <c r="H437" s="10"/>
    </row>
    <row r="438" spans="1:8" ht="31.35" customHeight="1">
      <c r="A438" s="560"/>
      <c r="B438" s="240"/>
      <c r="C438" s="240"/>
      <c r="D438" s="266"/>
      <c r="E438" s="241"/>
      <c r="F438" s="242"/>
      <c r="G438" s="16"/>
      <c r="H438" s="240"/>
    </row>
    <row r="439" spans="1:8" ht="31.35" customHeight="1">
      <c r="A439" s="560"/>
      <c r="B439" s="10"/>
      <c r="C439" s="10"/>
      <c r="D439" s="266"/>
      <c r="E439" s="8"/>
      <c r="F439" s="16"/>
      <c r="G439" s="16"/>
      <c r="H439" s="10"/>
    </row>
    <row r="440" spans="1:8" ht="31.35" customHeight="1">
      <c r="A440" s="560"/>
      <c r="B440" s="10"/>
      <c r="C440" s="10"/>
      <c r="D440" s="266"/>
      <c r="E440" s="8"/>
      <c r="F440" s="16"/>
      <c r="G440" s="16"/>
      <c r="H440" s="10"/>
    </row>
    <row r="441" spans="1:8" ht="31.35" customHeight="1">
      <c r="A441" s="560"/>
      <c r="B441" s="10"/>
      <c r="C441" s="10"/>
      <c r="D441" s="11"/>
      <c r="E441" s="8"/>
      <c r="F441" s="16"/>
      <c r="G441" s="16"/>
      <c r="H441" s="10"/>
    </row>
    <row r="442" spans="1:8" ht="31.35" customHeight="1">
      <c r="A442" s="560"/>
      <c r="B442" s="10"/>
      <c r="C442" s="10"/>
      <c r="D442" s="11"/>
      <c r="E442" s="8"/>
      <c r="F442" s="16"/>
      <c r="G442" s="16"/>
      <c r="H442" s="10"/>
    </row>
    <row r="443" spans="1:8" ht="31.35" customHeight="1">
      <c r="A443" s="560"/>
      <c r="B443" s="10"/>
      <c r="C443" s="10"/>
      <c r="D443" s="11"/>
      <c r="E443" s="8"/>
      <c r="F443" s="16"/>
      <c r="G443" s="16"/>
      <c r="H443" s="10"/>
    </row>
    <row r="444" spans="1:8" ht="31.35" customHeight="1">
      <c r="A444" s="560"/>
      <c r="B444" s="10"/>
      <c r="C444" s="10"/>
      <c r="D444" s="11"/>
      <c r="E444" s="8"/>
      <c r="F444" s="16"/>
      <c r="G444" s="16"/>
      <c r="H444" s="10"/>
    </row>
    <row r="445" spans="1:8" ht="31.35" customHeight="1">
      <c r="A445" s="560"/>
      <c r="B445" s="10"/>
      <c r="C445" s="10"/>
      <c r="D445" s="11"/>
      <c r="E445" s="8"/>
      <c r="F445" s="16"/>
      <c r="G445" s="16"/>
      <c r="H445" s="10"/>
    </row>
    <row r="446" spans="1:8" ht="31.35" customHeight="1">
      <c r="A446" s="561"/>
      <c r="B446" s="8"/>
      <c r="C446" s="8"/>
      <c r="D446" s="7"/>
      <c r="E446" s="7"/>
      <c r="F446" s="14"/>
      <c r="G446" s="14"/>
      <c r="H446" s="7"/>
    </row>
    <row r="447" spans="1:8" ht="31.35" customHeight="1">
      <c r="A447" s="560"/>
      <c r="B447" s="10"/>
      <c r="C447" s="8"/>
      <c r="D447" s="7"/>
      <c r="E447" s="7"/>
      <c r="F447" s="14"/>
      <c r="G447" s="14"/>
      <c r="H447" s="7"/>
    </row>
    <row r="448" spans="1:8" ht="31.35" customHeight="1">
      <c r="A448" s="560"/>
      <c r="B448" s="369"/>
      <c r="C448" s="12"/>
      <c r="D448" s="102"/>
      <c r="E448" s="8"/>
      <c r="F448" s="16"/>
      <c r="G448" s="21"/>
      <c r="H448" s="10"/>
    </row>
    <row r="449" spans="1:8" ht="31.35" customHeight="1">
      <c r="A449" s="560"/>
      <c r="B449" s="10"/>
      <c r="C449" s="12"/>
      <c r="D449" s="102"/>
      <c r="E449" s="8"/>
      <c r="F449" s="16"/>
      <c r="G449" s="21"/>
      <c r="H449" s="10"/>
    </row>
    <row r="450" spans="1:8" ht="31.35" customHeight="1">
      <c r="A450" s="560"/>
      <c r="B450" s="10"/>
      <c r="C450" s="12"/>
      <c r="D450" s="11"/>
      <c r="E450" s="8"/>
      <c r="F450" s="16"/>
      <c r="G450" s="21"/>
      <c r="H450" s="10"/>
    </row>
    <row r="451" spans="1:8" ht="31.35" customHeight="1">
      <c r="A451" s="560"/>
      <c r="B451" s="10"/>
      <c r="C451" s="10"/>
      <c r="D451" s="11"/>
      <c r="E451" s="8"/>
      <c r="F451" s="16"/>
      <c r="G451" s="239"/>
      <c r="H451" s="10"/>
    </row>
    <row r="452" spans="1:8" ht="31.35" customHeight="1">
      <c r="A452" s="560"/>
      <c r="B452" s="10"/>
      <c r="C452" s="10"/>
      <c r="D452" s="11"/>
      <c r="E452" s="8"/>
      <c r="F452" s="16"/>
      <c r="G452" s="16"/>
      <c r="H452" s="10"/>
    </row>
    <row r="453" spans="1:8" ht="31.35" customHeight="1">
      <c r="A453" s="560"/>
      <c r="B453" s="240"/>
      <c r="C453" s="240"/>
      <c r="D453" s="370"/>
      <c r="E453" s="241"/>
      <c r="F453" s="242"/>
      <c r="G453" s="242"/>
      <c r="H453" s="240"/>
    </row>
    <row r="454" spans="1:8" ht="31.35" customHeight="1">
      <c r="A454" s="560"/>
      <c r="B454" s="10"/>
      <c r="C454" s="10"/>
      <c r="D454" s="266"/>
      <c r="E454" s="8"/>
      <c r="F454" s="16"/>
      <c r="G454" s="16"/>
      <c r="H454" s="10"/>
    </row>
    <row r="455" spans="1:8" ht="31.35" customHeight="1">
      <c r="A455" s="560"/>
      <c r="B455" s="240"/>
      <c r="C455" s="240"/>
      <c r="D455" s="266"/>
      <c r="E455" s="241"/>
      <c r="F455" s="242"/>
      <c r="G455" s="16"/>
      <c r="H455" s="240"/>
    </row>
    <row r="456" spans="1:8" ht="31.35" customHeight="1">
      <c r="A456" s="560"/>
      <c r="B456" s="10"/>
      <c r="C456" s="10"/>
      <c r="D456" s="266"/>
      <c r="E456" s="8"/>
      <c r="F456" s="16"/>
      <c r="G456" s="16"/>
      <c r="H456" s="10"/>
    </row>
    <row r="457" spans="1:8" ht="31.35" customHeight="1">
      <c r="A457" s="560"/>
      <c r="B457" s="10"/>
      <c r="C457" s="10"/>
      <c r="D457" s="266"/>
      <c r="E457" s="8"/>
      <c r="F457" s="16"/>
      <c r="G457" s="16"/>
      <c r="H457" s="10"/>
    </row>
    <row r="458" spans="1:8" ht="31.35" customHeight="1">
      <c r="A458" s="560"/>
      <c r="B458" s="10"/>
      <c r="C458" s="10"/>
      <c r="D458" s="11"/>
      <c r="E458" s="8"/>
      <c r="F458" s="16"/>
      <c r="G458" s="16"/>
      <c r="H458" s="10"/>
    </row>
    <row r="459" spans="1:8" ht="31.35" customHeight="1">
      <c r="A459" s="560"/>
      <c r="B459" s="10"/>
      <c r="C459" s="10"/>
      <c r="D459" s="11"/>
      <c r="E459" s="8"/>
      <c r="F459" s="16"/>
      <c r="G459" s="16"/>
      <c r="H459" s="10"/>
    </row>
    <row r="460" spans="1:8" ht="31.35" customHeight="1">
      <c r="A460" s="560"/>
      <c r="B460" s="10"/>
      <c r="C460" s="10"/>
      <c r="D460" s="11"/>
      <c r="E460" s="8"/>
      <c r="F460" s="16"/>
      <c r="G460" s="16"/>
      <c r="H460" s="10"/>
    </row>
    <row r="461" spans="1:8" ht="31.35" customHeight="1">
      <c r="A461" s="560"/>
      <c r="B461" s="10"/>
      <c r="C461" s="10"/>
      <c r="D461" s="11"/>
      <c r="E461" s="8"/>
      <c r="F461" s="16"/>
      <c r="G461" s="16"/>
      <c r="H461" s="10"/>
    </row>
    <row r="462" spans="1:8" ht="31.35" customHeight="1">
      <c r="A462" s="560"/>
      <c r="B462" s="10"/>
      <c r="C462" s="10"/>
      <c r="D462" s="11"/>
      <c r="E462" s="8"/>
      <c r="F462" s="16"/>
      <c r="G462" s="16"/>
      <c r="H462" s="10"/>
    </row>
    <row r="463" spans="1:8" ht="31.35" customHeight="1">
      <c r="A463" s="561"/>
      <c r="B463" s="8"/>
      <c r="C463" s="8"/>
      <c r="D463" s="7"/>
      <c r="E463" s="7"/>
      <c r="F463" s="14"/>
      <c r="G463" s="14"/>
      <c r="H463" s="7"/>
    </row>
    <row r="464" spans="1:8" ht="31.35" customHeight="1">
      <c r="A464" s="560"/>
      <c r="B464" s="10"/>
      <c r="C464" s="8"/>
      <c r="D464" s="7"/>
      <c r="E464" s="7"/>
      <c r="F464" s="14"/>
      <c r="G464" s="14"/>
      <c r="H464" s="7"/>
    </row>
    <row r="465" spans="1:8" ht="31.35" customHeight="1">
      <c r="A465" s="560"/>
      <c r="B465" s="369"/>
      <c r="C465" s="12"/>
      <c r="D465" s="102"/>
      <c r="E465" s="8"/>
      <c r="F465" s="16"/>
      <c r="G465" s="21"/>
      <c r="H465" s="10"/>
    </row>
    <row r="466" spans="1:8" ht="31.35" customHeight="1">
      <c r="A466" s="560"/>
      <c r="B466" s="10"/>
      <c r="C466" s="12"/>
      <c r="D466" s="102"/>
      <c r="E466" s="8"/>
      <c r="F466" s="16"/>
      <c r="G466" s="21"/>
      <c r="H466" s="10"/>
    </row>
    <row r="467" spans="1:8" ht="31.35" customHeight="1">
      <c r="A467" s="560"/>
      <c r="B467" s="10"/>
      <c r="C467" s="12"/>
      <c r="D467" s="11"/>
      <c r="E467" s="8"/>
      <c r="F467" s="16"/>
      <c r="G467" s="21"/>
      <c r="H467" s="10"/>
    </row>
    <row r="468" spans="1:8" ht="31.35" customHeight="1">
      <c r="A468" s="560"/>
      <c r="B468" s="10"/>
      <c r="C468" s="10"/>
      <c r="D468" s="11"/>
      <c r="E468" s="8"/>
      <c r="F468" s="16"/>
      <c r="G468" s="239"/>
      <c r="H468" s="10"/>
    </row>
    <row r="469" spans="1:8" ht="31.35" customHeight="1">
      <c r="A469" s="560"/>
      <c r="B469" s="10"/>
      <c r="C469" s="10"/>
      <c r="D469" s="11"/>
      <c r="E469" s="8"/>
      <c r="F469" s="16"/>
      <c r="G469" s="16"/>
      <c r="H469" s="10"/>
    </row>
    <row r="470" spans="1:8" ht="31.35" customHeight="1">
      <c r="A470" s="560"/>
      <c r="B470" s="240"/>
      <c r="C470" s="240"/>
      <c r="D470" s="370"/>
      <c r="E470" s="241"/>
      <c r="F470" s="242"/>
      <c r="G470" s="242"/>
      <c r="H470" s="240"/>
    </row>
    <row r="471" spans="1:8" ht="31.35" customHeight="1">
      <c r="A471" s="560"/>
      <c r="B471" s="10"/>
      <c r="C471" s="10"/>
      <c r="D471" s="266"/>
      <c r="E471" s="8"/>
      <c r="F471" s="16"/>
      <c r="G471" s="16"/>
      <c r="H471" s="10"/>
    </row>
    <row r="472" spans="1:8" ht="31.35" customHeight="1">
      <c r="A472" s="560"/>
      <c r="B472" s="240"/>
      <c r="C472" s="240"/>
      <c r="D472" s="266"/>
      <c r="E472" s="241"/>
      <c r="F472" s="242"/>
      <c r="G472" s="16"/>
      <c r="H472" s="240"/>
    </row>
    <row r="473" spans="1:8" ht="31.35" customHeight="1">
      <c r="A473" s="560"/>
      <c r="B473" s="10"/>
      <c r="C473" s="10"/>
      <c r="D473" s="266"/>
      <c r="E473" s="8"/>
      <c r="F473" s="16"/>
      <c r="G473" s="16"/>
      <c r="H473" s="10"/>
    </row>
    <row r="474" spans="1:8" ht="31.35" customHeight="1">
      <c r="A474" s="560"/>
      <c r="B474" s="10"/>
      <c r="C474" s="10"/>
      <c r="D474" s="266"/>
      <c r="E474" s="8"/>
      <c r="F474" s="16"/>
      <c r="G474" s="16"/>
      <c r="H474" s="10"/>
    </row>
    <row r="475" spans="1:8" ht="31.35" customHeight="1">
      <c r="A475" s="560"/>
      <c r="B475" s="10"/>
      <c r="C475" s="10"/>
      <c r="D475" s="11"/>
      <c r="E475" s="8"/>
      <c r="F475" s="16"/>
      <c r="G475" s="16"/>
      <c r="H475" s="10"/>
    </row>
    <row r="476" spans="1:8" ht="31.35" customHeight="1">
      <c r="A476" s="560"/>
      <c r="B476" s="10"/>
      <c r="C476" s="10"/>
      <c r="D476" s="11"/>
      <c r="E476" s="8"/>
      <c r="F476" s="16"/>
      <c r="G476" s="16"/>
      <c r="H476" s="10"/>
    </row>
    <row r="477" spans="1:8" ht="31.35" customHeight="1">
      <c r="A477" s="560"/>
      <c r="B477" s="10"/>
      <c r="C477" s="10"/>
      <c r="D477" s="11"/>
      <c r="E477" s="8"/>
      <c r="F477" s="16"/>
      <c r="G477" s="16"/>
      <c r="H477" s="10"/>
    </row>
    <row r="478" spans="1:8" ht="31.35" customHeight="1">
      <c r="A478" s="560"/>
      <c r="B478" s="10"/>
      <c r="C478" s="10"/>
      <c r="D478" s="11"/>
      <c r="E478" s="8"/>
      <c r="F478" s="16"/>
      <c r="G478" s="16"/>
      <c r="H478" s="10"/>
    </row>
    <row r="479" spans="1:8" ht="31.35" customHeight="1">
      <c r="A479" s="560"/>
      <c r="B479" s="10"/>
      <c r="C479" s="10"/>
      <c r="D479" s="11"/>
      <c r="E479" s="8"/>
      <c r="F479" s="16"/>
      <c r="G479" s="16"/>
      <c r="H479" s="10"/>
    </row>
    <row r="480" spans="1:8" ht="31.35" customHeight="1">
      <c r="A480" s="561"/>
      <c r="B480" s="8"/>
      <c r="C480" s="8"/>
      <c r="D480" s="7"/>
      <c r="E480" s="7"/>
      <c r="F480" s="14"/>
      <c r="G480" s="14"/>
      <c r="H480" s="7"/>
    </row>
    <row r="481" spans="1:8" ht="31.35" customHeight="1">
      <c r="A481" s="560"/>
      <c r="B481" s="10"/>
      <c r="C481" s="8"/>
      <c r="D481" s="7"/>
      <c r="E481" s="7"/>
      <c r="F481" s="14"/>
      <c r="G481" s="14"/>
      <c r="H481" s="7"/>
    </row>
    <row r="482" spans="1:8" ht="31.35" customHeight="1">
      <c r="A482" s="560"/>
      <c r="B482" s="369"/>
      <c r="C482" s="12"/>
      <c r="D482" s="102"/>
      <c r="E482" s="8"/>
      <c r="F482" s="16"/>
      <c r="G482" s="21"/>
      <c r="H482" s="10"/>
    </row>
    <row r="483" spans="1:8" ht="31.35" customHeight="1">
      <c r="A483" s="560"/>
      <c r="B483" s="10"/>
      <c r="C483" s="12"/>
      <c r="D483" s="102"/>
      <c r="E483" s="8"/>
      <c r="F483" s="16"/>
      <c r="G483" s="21"/>
      <c r="H483" s="10"/>
    </row>
    <row r="484" spans="1:8" ht="31.35" customHeight="1">
      <c r="A484" s="560"/>
      <c r="B484" s="10"/>
      <c r="C484" s="12"/>
      <c r="D484" s="11"/>
      <c r="E484" s="8"/>
      <c r="F484" s="16"/>
      <c r="G484" s="21"/>
      <c r="H484" s="10"/>
    </row>
    <row r="485" spans="1:8" ht="31.35" customHeight="1">
      <c r="A485" s="560"/>
      <c r="B485" s="10"/>
      <c r="C485" s="10"/>
      <c r="D485" s="11"/>
      <c r="E485" s="8"/>
      <c r="F485" s="16"/>
      <c r="G485" s="239"/>
      <c r="H485" s="10"/>
    </row>
    <row r="486" spans="1:8" ht="31.35" customHeight="1">
      <c r="A486" s="560"/>
      <c r="B486" s="10"/>
      <c r="C486" s="10"/>
      <c r="D486" s="11"/>
      <c r="E486" s="8"/>
      <c r="F486" s="16"/>
      <c r="G486" s="16"/>
      <c r="H486" s="10"/>
    </row>
    <row r="487" spans="1:8" ht="31.35" customHeight="1">
      <c r="A487" s="560"/>
      <c r="B487" s="240"/>
      <c r="C487" s="240"/>
      <c r="D487" s="370"/>
      <c r="E487" s="241"/>
      <c r="F487" s="242"/>
      <c r="G487" s="242"/>
      <c r="H487" s="240"/>
    </row>
    <row r="488" spans="1:8" ht="31.35" customHeight="1">
      <c r="A488" s="560"/>
      <c r="B488" s="10"/>
      <c r="C488" s="10"/>
      <c r="D488" s="266"/>
      <c r="E488" s="8"/>
      <c r="F488" s="16"/>
      <c r="G488" s="16"/>
      <c r="H488" s="10"/>
    </row>
    <row r="489" spans="1:8" ht="31.35" customHeight="1">
      <c r="A489" s="560"/>
      <c r="B489" s="240"/>
      <c r="C489" s="240"/>
      <c r="D489" s="266"/>
      <c r="E489" s="241"/>
      <c r="F489" s="242"/>
      <c r="G489" s="16"/>
      <c r="H489" s="240"/>
    </row>
    <row r="490" spans="1:8" ht="31.35" customHeight="1">
      <c r="A490" s="560"/>
      <c r="B490" s="10"/>
      <c r="C490" s="10"/>
      <c r="D490" s="266"/>
      <c r="E490" s="8"/>
      <c r="F490" s="16"/>
      <c r="G490" s="16"/>
      <c r="H490" s="10"/>
    </row>
    <row r="491" spans="1:8" ht="31.35" customHeight="1">
      <c r="A491" s="560"/>
      <c r="B491" s="10"/>
      <c r="C491" s="10"/>
      <c r="D491" s="266"/>
      <c r="E491" s="8"/>
      <c r="F491" s="16"/>
      <c r="G491" s="16"/>
      <c r="H491" s="10"/>
    </row>
    <row r="492" spans="1:8" ht="31.35" customHeight="1">
      <c r="A492" s="560"/>
      <c r="B492" s="10"/>
      <c r="C492" s="10"/>
      <c r="D492" s="11"/>
      <c r="E492" s="8"/>
      <c r="F492" s="16"/>
      <c r="G492" s="16"/>
      <c r="H492" s="10"/>
    </row>
    <row r="493" spans="1:8" ht="31.35" customHeight="1">
      <c r="A493" s="560"/>
      <c r="B493" s="10"/>
      <c r="C493" s="10"/>
      <c r="D493" s="11"/>
      <c r="E493" s="8"/>
      <c r="F493" s="16"/>
      <c r="G493" s="16"/>
      <c r="H493" s="10"/>
    </row>
    <row r="494" spans="1:8" ht="31.35" customHeight="1">
      <c r="A494" s="560"/>
      <c r="B494" s="10"/>
      <c r="C494" s="10"/>
      <c r="D494" s="11"/>
      <c r="E494" s="8"/>
      <c r="F494" s="16"/>
      <c r="G494" s="16"/>
      <c r="H494" s="10"/>
    </row>
    <row r="495" spans="1:8" ht="31.35" customHeight="1">
      <c r="A495" s="560"/>
      <c r="B495" s="10"/>
      <c r="C495" s="10"/>
      <c r="D495" s="11"/>
      <c r="E495" s="8"/>
      <c r="F495" s="16"/>
      <c r="G495" s="16"/>
      <c r="H495" s="10"/>
    </row>
    <row r="496" spans="1:8" ht="31.35" customHeight="1">
      <c r="A496" s="560"/>
      <c r="B496" s="10"/>
      <c r="C496" s="10"/>
      <c r="D496" s="11"/>
      <c r="E496" s="8"/>
      <c r="F496" s="16"/>
      <c r="G496" s="16"/>
      <c r="H496" s="10"/>
    </row>
    <row r="497" spans="1:8" ht="31.35" customHeight="1">
      <c r="A497" s="561"/>
      <c r="B497" s="8"/>
      <c r="C497" s="8"/>
      <c r="D497" s="7"/>
      <c r="E497" s="7"/>
      <c r="F497" s="14"/>
      <c r="G497" s="14"/>
      <c r="H497" s="7"/>
    </row>
    <row r="498" spans="1:8" ht="31.35" customHeight="1">
      <c r="A498" s="560"/>
      <c r="B498" s="10"/>
      <c r="C498" s="8"/>
      <c r="D498" s="7"/>
      <c r="E498" s="7"/>
      <c r="F498" s="14"/>
      <c r="G498" s="14"/>
      <c r="H498" s="7"/>
    </row>
    <row r="499" spans="1:8" ht="31.35" customHeight="1">
      <c r="A499" s="560"/>
      <c r="B499" s="369"/>
      <c r="C499" s="12"/>
      <c r="D499" s="102"/>
      <c r="E499" s="8"/>
      <c r="F499" s="16"/>
      <c r="G499" s="21"/>
      <c r="H499" s="10"/>
    </row>
    <row r="500" spans="1:8" ht="31.35" customHeight="1">
      <c r="A500" s="560"/>
      <c r="B500" s="10"/>
      <c r="C500" s="12"/>
      <c r="D500" s="102"/>
      <c r="E500" s="8"/>
      <c r="F500" s="16"/>
      <c r="G500" s="21"/>
      <c r="H500" s="10"/>
    </row>
    <row r="501" spans="1:8" ht="31.35" customHeight="1">
      <c r="A501" s="560"/>
      <c r="B501" s="10"/>
      <c r="C501" s="12"/>
      <c r="D501" s="11"/>
      <c r="E501" s="8"/>
      <c r="F501" s="16"/>
      <c r="G501" s="21"/>
      <c r="H501" s="10"/>
    </row>
    <row r="502" spans="1:8" ht="31.35" customHeight="1">
      <c r="A502" s="560"/>
      <c r="B502" s="10"/>
      <c r="C502" s="10"/>
      <c r="D502" s="11"/>
      <c r="E502" s="8"/>
      <c r="F502" s="16"/>
      <c r="G502" s="239"/>
      <c r="H502" s="10"/>
    </row>
    <row r="503" spans="1:8" ht="31.35" customHeight="1">
      <c r="A503" s="8"/>
      <c r="B503" s="10"/>
      <c r="C503" s="10"/>
      <c r="D503" s="11"/>
      <c r="E503" s="8"/>
      <c r="F503" s="16"/>
      <c r="G503" s="16"/>
      <c r="H503" s="10"/>
    </row>
    <row r="504" spans="1:8" ht="31.35" customHeight="1">
      <c r="A504" s="8"/>
      <c r="B504" s="240"/>
      <c r="C504" s="240"/>
      <c r="D504" s="370"/>
      <c r="E504" s="241"/>
      <c r="F504" s="242"/>
      <c r="G504" s="242"/>
      <c r="H504" s="240"/>
    </row>
    <row r="505" spans="1:8" ht="31.35" customHeight="1">
      <c r="A505" s="8"/>
      <c r="B505" s="10"/>
      <c r="C505" s="10"/>
      <c r="D505" s="266"/>
      <c r="E505" s="8"/>
      <c r="F505" s="16"/>
      <c r="G505" s="16"/>
      <c r="H505" s="10"/>
    </row>
    <row r="506" spans="1:8" ht="31.35" customHeight="1">
      <c r="A506" s="8"/>
      <c r="B506" s="240"/>
      <c r="C506" s="240"/>
      <c r="D506" s="266"/>
      <c r="E506" s="241"/>
      <c r="F506" s="242"/>
      <c r="G506" s="16"/>
      <c r="H506" s="240"/>
    </row>
    <row r="507" spans="1:8" ht="31.35" customHeight="1">
      <c r="A507" s="8"/>
      <c r="B507" s="10"/>
      <c r="C507" s="10"/>
      <c r="D507" s="266"/>
      <c r="E507" s="8"/>
      <c r="F507" s="16"/>
      <c r="G507" s="16"/>
      <c r="H507" s="10"/>
    </row>
    <row r="508" spans="1:8" ht="31.35" customHeight="1">
      <c r="A508" s="8"/>
      <c r="B508" s="10"/>
      <c r="C508" s="10"/>
      <c r="D508" s="266"/>
      <c r="E508" s="8"/>
      <c r="F508" s="16"/>
      <c r="G508" s="16"/>
      <c r="H508" s="10"/>
    </row>
    <row r="509" spans="1:8" ht="31.35" customHeight="1">
      <c r="A509" s="8"/>
      <c r="B509" s="10"/>
      <c r="C509" s="10"/>
      <c r="D509" s="11"/>
      <c r="E509" s="8"/>
      <c r="F509" s="16"/>
      <c r="G509" s="16"/>
      <c r="H509" s="10"/>
    </row>
    <row r="510" spans="1:8" ht="31.35" customHeight="1">
      <c r="A510" s="8"/>
      <c r="B510" s="10"/>
      <c r="C510" s="10"/>
      <c r="D510" s="11"/>
      <c r="E510" s="8"/>
      <c r="F510" s="16"/>
      <c r="G510" s="16"/>
      <c r="H510" s="10"/>
    </row>
    <row r="511" spans="1:8" ht="31.35" customHeight="1">
      <c r="A511" s="8"/>
      <c r="B511" s="10"/>
      <c r="C511" s="10"/>
      <c r="D511" s="11"/>
      <c r="E511" s="8"/>
      <c r="F511" s="16"/>
      <c r="G511" s="16"/>
      <c r="H511" s="10"/>
    </row>
    <row r="512" spans="1:8" ht="31.35" customHeight="1">
      <c r="A512" s="8"/>
      <c r="B512" s="10"/>
      <c r="C512" s="10"/>
      <c r="D512" s="11"/>
      <c r="E512" s="8"/>
      <c r="F512" s="16"/>
      <c r="G512" s="16"/>
      <c r="H512" s="10"/>
    </row>
    <row r="513" spans="1:8" ht="31.35" customHeight="1">
      <c r="A513" s="8"/>
      <c r="B513" s="10"/>
      <c r="C513" s="10"/>
      <c r="D513" s="11"/>
      <c r="E513" s="8"/>
      <c r="F513" s="16"/>
      <c r="G513" s="16"/>
      <c r="H513" s="10"/>
    </row>
    <row r="514" spans="1:8" ht="31.35" customHeight="1">
      <c r="A514" s="7"/>
      <c r="B514" s="8"/>
      <c r="C514" s="8"/>
      <c r="D514" s="7"/>
      <c r="E514" s="7"/>
      <c r="F514" s="14"/>
      <c r="G514" s="14"/>
      <c r="H514" s="7"/>
    </row>
    <row r="515" spans="1:8" ht="31.35" customHeight="1">
      <c r="A515" s="8"/>
      <c r="B515" s="10"/>
      <c r="C515" s="8"/>
      <c r="D515" s="7"/>
      <c r="E515" s="7"/>
      <c r="F515" s="14"/>
      <c r="G515" s="14"/>
      <c r="H515" s="7"/>
    </row>
    <row r="516" spans="1:8" ht="31.35" customHeight="1">
      <c r="A516" s="8"/>
      <c r="B516" s="369"/>
      <c r="C516" s="12"/>
      <c r="D516" s="102"/>
      <c r="E516" s="8"/>
      <c r="F516" s="16"/>
      <c r="G516" s="21"/>
      <c r="H516" s="10"/>
    </row>
    <row r="517" spans="1:8" ht="31.35" customHeight="1">
      <c r="A517" s="8"/>
      <c r="B517" s="10"/>
      <c r="C517" s="12"/>
      <c r="D517" s="102"/>
      <c r="E517" s="8"/>
      <c r="F517" s="16"/>
      <c r="G517" s="21"/>
      <c r="H517" s="10"/>
    </row>
    <row r="518" spans="1:8" ht="31.35" customHeight="1">
      <c r="A518" s="8"/>
      <c r="B518" s="10"/>
      <c r="C518" s="12"/>
      <c r="D518" s="11"/>
      <c r="E518" s="8"/>
      <c r="F518" s="16"/>
      <c r="G518" s="21"/>
      <c r="H518" s="10"/>
    </row>
  </sheetData>
  <phoneticPr fontId="3"/>
  <printOptions horizontalCentered="1"/>
  <pageMargins left="0.59055118110236227" right="0.59055118110236227" top="0.98425196850393704" bottom="0.19685039370078741" header="0.70866141732283472" footer="0.31496062992125984"/>
  <pageSetup paperSize="9" scale="95" orientation="landscape" verticalDpi="150" r:id="rId1"/>
  <headerFooter alignWithMargins="0">
    <oddFooter>&amp;C&amp;P</oddFooter>
  </headerFooter>
  <rowBreaks count="22" manualBreakCount="22">
    <brk id="17" max="7" man="1"/>
    <brk id="35" max="7" man="1"/>
    <brk id="53" max="7" man="1"/>
    <brk id="71" max="7" man="1"/>
    <brk id="89" max="7" man="1"/>
    <brk id="105" max="7" man="1"/>
    <brk id="120" max="7" man="1"/>
    <brk id="137" max="7" man="1"/>
    <brk id="154" max="7" man="1"/>
    <brk id="172" max="7" man="1"/>
    <brk id="189" max="7" man="1"/>
    <brk id="207" max="7" man="1"/>
    <brk id="224" max="7" man="1"/>
    <brk id="241" max="7" man="1"/>
    <brk id="258" max="7" man="1"/>
    <brk id="275" max="7" man="1"/>
    <brk id="292" max="7" man="1"/>
    <brk id="309" max="7" man="1"/>
    <brk id="326" max="7" man="1"/>
    <brk id="343" max="7" man="1"/>
    <brk id="360" max="7" man="1"/>
    <brk id="37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1:J502"/>
  <sheetViews>
    <sheetView view="pageBreakPreview" zoomScale="75" zoomScaleSheetLayoutView="75" workbookViewId="0">
      <selection sqref="A1:H1"/>
    </sheetView>
  </sheetViews>
  <sheetFormatPr defaultRowHeight="13.5"/>
  <cols>
    <col min="1" max="1" width="6.625" style="89" customWidth="1"/>
    <col min="2" max="3" width="28.625" style="90" customWidth="1"/>
    <col min="4" max="4" width="8.625" style="91" customWidth="1"/>
    <col min="5" max="5" width="6.625" style="89" customWidth="1"/>
    <col min="6" max="7" width="14.625" style="92" customWidth="1"/>
    <col min="8" max="8" width="26.625" style="90" customWidth="1"/>
    <col min="9" max="9" width="12.625" style="1" customWidth="1"/>
    <col min="10" max="10" width="10" style="1" bestFit="1" customWidth="1"/>
    <col min="11" max="11" width="11.25" style="1" bestFit="1" customWidth="1"/>
    <col min="12" max="16384" width="9" style="1"/>
  </cols>
  <sheetData>
    <row r="1" spans="1:8" s="2" customFormat="1" ht="31.5" customHeight="1">
      <c r="A1" s="565" t="s">
        <v>1</v>
      </c>
      <c r="B1" s="385" t="s">
        <v>2</v>
      </c>
      <c r="C1" s="385" t="s">
        <v>3</v>
      </c>
      <c r="D1" s="384" t="s">
        <v>4</v>
      </c>
      <c r="E1" s="384" t="s">
        <v>5</v>
      </c>
      <c r="F1" s="386" t="s">
        <v>6</v>
      </c>
      <c r="G1" s="386" t="s">
        <v>7</v>
      </c>
      <c r="H1" s="384" t="s">
        <v>8</v>
      </c>
    </row>
    <row r="2" spans="1:8" s="2" customFormat="1" ht="31.5" customHeight="1">
      <c r="A2" s="566" t="s">
        <v>1143</v>
      </c>
      <c r="B2" s="387" t="s">
        <v>717</v>
      </c>
      <c r="C2" s="385"/>
      <c r="D2" s="384"/>
      <c r="E2" s="385"/>
      <c r="F2" s="386"/>
      <c r="G2" s="388"/>
      <c r="H2" s="384"/>
    </row>
    <row r="3" spans="1:8" customFormat="1" ht="31.5" customHeight="1">
      <c r="A3" s="566">
        <v>1</v>
      </c>
      <c r="B3" s="387" t="s">
        <v>102</v>
      </c>
      <c r="C3" s="385"/>
      <c r="D3" s="389">
        <v>1</v>
      </c>
      <c r="E3" s="385" t="s">
        <v>17</v>
      </c>
      <c r="F3" s="386"/>
      <c r="G3" s="390"/>
      <c r="H3" s="387"/>
    </row>
    <row r="4" spans="1:8" customFormat="1" ht="31.5" customHeight="1">
      <c r="A4" s="566">
        <v>2</v>
      </c>
      <c r="B4" s="387" t="s">
        <v>718</v>
      </c>
      <c r="C4" s="391"/>
      <c r="D4" s="392">
        <v>1</v>
      </c>
      <c r="E4" s="385" t="s">
        <v>17</v>
      </c>
      <c r="F4" s="390"/>
      <c r="G4" s="390"/>
      <c r="H4" s="387"/>
    </row>
    <row r="5" spans="1:8" customFormat="1" ht="31.5" customHeight="1">
      <c r="A5" s="566"/>
      <c r="B5" s="387"/>
      <c r="C5" s="387"/>
      <c r="D5" s="392"/>
      <c r="E5" s="385"/>
      <c r="F5" s="390"/>
      <c r="G5" s="388"/>
      <c r="H5" s="387"/>
    </row>
    <row r="6" spans="1:8" customFormat="1" ht="31.5" customHeight="1">
      <c r="A6" s="566"/>
      <c r="B6" s="387"/>
      <c r="C6" s="387"/>
      <c r="D6" s="392"/>
      <c r="E6" s="385"/>
      <c r="F6" s="390"/>
      <c r="G6" s="390"/>
      <c r="H6" s="387"/>
    </row>
    <row r="7" spans="1:8" customFormat="1" ht="31.5" customHeight="1">
      <c r="A7" s="566"/>
      <c r="B7" s="387" t="s">
        <v>1012</v>
      </c>
      <c r="C7" s="387"/>
      <c r="D7" s="392"/>
      <c r="E7" s="385"/>
      <c r="F7" s="390"/>
      <c r="G7" s="388"/>
      <c r="H7" s="387"/>
    </row>
    <row r="8" spans="1:8" customFormat="1" ht="31.5" customHeight="1">
      <c r="A8" s="566"/>
      <c r="B8" s="387"/>
      <c r="C8" s="387"/>
      <c r="D8" s="392"/>
      <c r="E8" s="385"/>
      <c r="F8" s="390"/>
      <c r="G8" s="388"/>
      <c r="H8" s="387"/>
    </row>
    <row r="9" spans="1:8" customFormat="1" ht="31.5" customHeight="1">
      <c r="A9" s="566"/>
      <c r="B9" s="387"/>
      <c r="C9" s="387"/>
      <c r="D9" s="392"/>
      <c r="E9" s="385"/>
      <c r="F9" s="390"/>
      <c r="G9" s="388"/>
      <c r="H9" s="387"/>
    </row>
    <row r="10" spans="1:8" customFormat="1" ht="31.5" customHeight="1">
      <c r="A10" s="566" t="s">
        <v>1144</v>
      </c>
      <c r="B10" s="387" t="s">
        <v>65</v>
      </c>
      <c r="C10" s="387"/>
      <c r="D10" s="392">
        <v>1</v>
      </c>
      <c r="E10" s="385" t="s">
        <v>17</v>
      </c>
      <c r="F10" s="390"/>
      <c r="G10" s="388"/>
      <c r="H10" s="387"/>
    </row>
    <row r="11" spans="1:8" customFormat="1" ht="31.5" customHeight="1">
      <c r="A11" s="566"/>
      <c r="B11" s="387"/>
      <c r="C11" s="387"/>
      <c r="D11" s="392"/>
      <c r="E11" s="385"/>
      <c r="F11" s="390"/>
      <c r="G11" s="388"/>
      <c r="H11" s="387"/>
    </row>
    <row r="12" spans="1:8" customFormat="1" ht="31.5" customHeight="1">
      <c r="A12" s="566"/>
      <c r="B12" s="387"/>
      <c r="C12" s="387"/>
      <c r="D12" s="392"/>
      <c r="E12" s="385"/>
      <c r="F12" s="390"/>
      <c r="G12" s="388"/>
      <c r="H12" s="387"/>
    </row>
    <row r="13" spans="1:8" customFormat="1" ht="31.5" customHeight="1">
      <c r="A13" s="566"/>
      <c r="B13" s="387"/>
      <c r="C13" s="387"/>
      <c r="D13" s="392"/>
      <c r="E13" s="385"/>
      <c r="F13" s="390"/>
      <c r="G13" s="388"/>
      <c r="H13" s="387"/>
    </row>
    <row r="14" spans="1:8" customFormat="1" ht="31.5" customHeight="1">
      <c r="A14" s="566"/>
      <c r="B14" s="393"/>
      <c r="C14" s="387"/>
      <c r="D14" s="392"/>
      <c r="E14" s="385"/>
      <c r="F14" s="390"/>
      <c r="G14" s="388"/>
      <c r="H14" s="387"/>
    </row>
    <row r="15" spans="1:8" customFormat="1" ht="31.5" customHeight="1">
      <c r="A15" s="566"/>
      <c r="B15" s="393"/>
      <c r="C15" s="387"/>
      <c r="D15" s="392"/>
      <c r="E15" s="385"/>
      <c r="F15" s="390"/>
      <c r="G15" s="388"/>
      <c r="H15" s="387"/>
    </row>
    <row r="16" spans="1:8" customFormat="1" ht="31.5" customHeight="1">
      <c r="A16" s="566"/>
      <c r="B16" s="393"/>
      <c r="C16" s="387"/>
      <c r="D16" s="392"/>
      <c r="E16" s="385"/>
      <c r="F16" s="390"/>
      <c r="G16" s="388"/>
      <c r="H16" s="387"/>
    </row>
    <row r="17" spans="1:8" customFormat="1" ht="31.5" customHeight="1">
      <c r="A17" s="566"/>
      <c r="B17" s="385"/>
      <c r="C17" s="387"/>
      <c r="D17" s="392"/>
      <c r="E17" s="385"/>
      <c r="F17" s="390"/>
      <c r="G17" s="388"/>
      <c r="H17" s="387"/>
    </row>
    <row r="18" spans="1:8" customFormat="1" ht="31.5" customHeight="1">
      <c r="A18" s="565" t="s">
        <v>1</v>
      </c>
      <c r="B18" s="385" t="s">
        <v>2</v>
      </c>
      <c r="C18" s="385" t="s">
        <v>3</v>
      </c>
      <c r="D18" s="384" t="s">
        <v>4</v>
      </c>
      <c r="E18" s="384" t="s">
        <v>5</v>
      </c>
      <c r="F18" s="386" t="s">
        <v>6</v>
      </c>
      <c r="G18" s="386" t="s">
        <v>7</v>
      </c>
      <c r="H18" s="384" t="s">
        <v>8</v>
      </c>
    </row>
    <row r="19" spans="1:8" customFormat="1" ht="31.5" customHeight="1">
      <c r="A19" s="566">
        <v>1</v>
      </c>
      <c r="B19" s="387" t="s">
        <v>102</v>
      </c>
      <c r="C19" s="385"/>
      <c r="D19" s="389"/>
      <c r="E19" s="385"/>
      <c r="F19" s="394"/>
      <c r="G19" s="395"/>
      <c r="H19" s="384"/>
    </row>
    <row r="20" spans="1:8" s="2" customFormat="1" ht="31.5" customHeight="1">
      <c r="A20" s="566"/>
      <c r="B20" s="387"/>
      <c r="C20" s="391"/>
      <c r="D20" s="392"/>
      <c r="E20" s="385"/>
      <c r="F20" s="396"/>
      <c r="G20" s="388"/>
      <c r="H20" s="387"/>
    </row>
    <row r="21" spans="1:8" s="2" customFormat="1" ht="31.5" customHeight="1">
      <c r="A21" s="566"/>
      <c r="B21" s="387" t="s">
        <v>719</v>
      </c>
      <c r="C21" s="387"/>
      <c r="D21" s="392">
        <f>ROUND(解体数量計算書!L18,1)</f>
        <v>147.4</v>
      </c>
      <c r="E21" s="385" t="s">
        <v>629</v>
      </c>
      <c r="F21" s="396"/>
      <c r="G21" s="388"/>
      <c r="H21" s="387"/>
    </row>
    <row r="22" spans="1:8" customFormat="1" ht="31.5" customHeight="1">
      <c r="A22" s="566"/>
      <c r="B22" s="387" t="s">
        <v>720</v>
      </c>
      <c r="C22" s="387" t="s">
        <v>721</v>
      </c>
      <c r="D22" s="392">
        <v>1</v>
      </c>
      <c r="E22" s="385" t="s">
        <v>74</v>
      </c>
      <c r="F22" s="396"/>
      <c r="G22" s="388"/>
      <c r="H22" s="387"/>
    </row>
    <row r="23" spans="1:8" customFormat="1" ht="31.5" customHeight="1">
      <c r="A23" s="566"/>
      <c r="B23" s="387"/>
      <c r="C23" s="387"/>
      <c r="D23" s="392"/>
      <c r="E23" s="385"/>
      <c r="F23" s="396"/>
      <c r="G23" s="388"/>
      <c r="H23" s="387"/>
    </row>
    <row r="24" spans="1:8" customFormat="1" ht="31.5" customHeight="1">
      <c r="A24" s="566"/>
      <c r="B24" s="387"/>
      <c r="C24" s="387"/>
      <c r="D24" s="392"/>
      <c r="E24" s="385"/>
      <c r="F24" s="396"/>
      <c r="G24" s="388"/>
      <c r="H24" s="387"/>
    </row>
    <row r="25" spans="1:8" customFormat="1" ht="31.5" customHeight="1">
      <c r="A25" s="566"/>
      <c r="B25" s="387"/>
      <c r="C25" s="387"/>
      <c r="D25" s="392"/>
      <c r="E25" s="385"/>
      <c r="F25" s="396"/>
      <c r="G25" s="388"/>
      <c r="H25" s="387"/>
    </row>
    <row r="26" spans="1:8" customFormat="1" ht="31.5" customHeight="1">
      <c r="A26" s="566"/>
      <c r="B26" s="387"/>
      <c r="C26" s="387"/>
      <c r="D26" s="392"/>
      <c r="E26" s="385"/>
      <c r="F26" s="396"/>
      <c r="G26" s="388"/>
      <c r="H26" s="387"/>
    </row>
    <row r="27" spans="1:8" customFormat="1" ht="31.5" customHeight="1">
      <c r="A27" s="566"/>
      <c r="B27" s="387"/>
      <c r="C27" s="387"/>
      <c r="D27" s="392"/>
      <c r="E27" s="385"/>
      <c r="F27" s="396"/>
      <c r="G27" s="388"/>
      <c r="H27" s="387"/>
    </row>
    <row r="28" spans="1:8" customFormat="1" ht="31.5" customHeight="1">
      <c r="A28" s="566"/>
      <c r="B28" s="387"/>
      <c r="C28" s="387"/>
      <c r="D28" s="392"/>
      <c r="E28" s="385"/>
      <c r="F28" s="396"/>
      <c r="G28" s="388"/>
      <c r="H28" s="387"/>
    </row>
    <row r="29" spans="1:8" customFormat="1" ht="31.5" customHeight="1">
      <c r="A29" s="566"/>
      <c r="B29" s="387"/>
      <c r="C29" s="387"/>
      <c r="D29" s="392"/>
      <c r="E29" s="385"/>
      <c r="F29" s="396"/>
      <c r="G29" s="388"/>
      <c r="H29" s="387"/>
    </row>
    <row r="30" spans="1:8" customFormat="1" ht="31.5" customHeight="1">
      <c r="A30" s="566"/>
      <c r="B30" s="387"/>
      <c r="C30" s="387"/>
      <c r="D30" s="392"/>
      <c r="E30" s="385"/>
      <c r="F30" s="396"/>
      <c r="G30" s="388"/>
      <c r="H30" s="387"/>
    </row>
    <row r="31" spans="1:8" customFormat="1" ht="31.5" customHeight="1">
      <c r="A31" s="566"/>
      <c r="B31" s="387"/>
      <c r="C31" s="387"/>
      <c r="D31" s="392"/>
      <c r="E31" s="385"/>
      <c r="F31" s="396"/>
      <c r="G31" s="388"/>
      <c r="H31" s="387"/>
    </row>
    <row r="32" spans="1:8" customFormat="1" ht="31.5" customHeight="1">
      <c r="A32" s="566"/>
      <c r="B32" s="387"/>
      <c r="C32" s="387"/>
      <c r="D32" s="392"/>
      <c r="E32" s="385"/>
      <c r="F32" s="396"/>
      <c r="G32" s="388"/>
      <c r="H32" s="387"/>
    </row>
    <row r="33" spans="1:8" customFormat="1" ht="31.5" customHeight="1">
      <c r="A33" s="566"/>
      <c r="B33" s="387"/>
      <c r="C33" s="387"/>
      <c r="D33" s="392"/>
      <c r="E33" s="385"/>
      <c r="F33" s="396"/>
      <c r="G33" s="388"/>
      <c r="H33" s="387"/>
    </row>
    <row r="34" spans="1:8" customFormat="1" ht="31.5" customHeight="1">
      <c r="A34" s="566"/>
      <c r="B34" s="385" t="s">
        <v>722</v>
      </c>
      <c r="C34" s="387"/>
      <c r="D34" s="392"/>
      <c r="E34" s="385"/>
      <c r="F34" s="390"/>
      <c r="G34" s="390"/>
      <c r="H34" s="387"/>
    </row>
    <row r="35" spans="1:8" customFormat="1" ht="31.5" customHeight="1">
      <c r="A35" s="565" t="s">
        <v>1</v>
      </c>
      <c r="B35" s="385" t="s">
        <v>2</v>
      </c>
      <c r="C35" s="385" t="s">
        <v>3</v>
      </c>
      <c r="D35" s="384" t="s">
        <v>4</v>
      </c>
      <c r="E35" s="384" t="s">
        <v>5</v>
      </c>
      <c r="F35" s="386" t="s">
        <v>6</v>
      </c>
      <c r="G35" s="386" t="s">
        <v>7</v>
      </c>
      <c r="H35" s="384" t="s">
        <v>8</v>
      </c>
    </row>
    <row r="36" spans="1:8" customFormat="1" ht="31.5" customHeight="1">
      <c r="A36" s="566">
        <v>2</v>
      </c>
      <c r="B36" s="387" t="s">
        <v>718</v>
      </c>
      <c r="C36" s="385"/>
      <c r="D36" s="384"/>
      <c r="E36" s="385"/>
      <c r="F36" s="386"/>
      <c r="G36" s="386"/>
      <c r="H36" s="384"/>
    </row>
    <row r="37" spans="1:8" s="2" customFormat="1" ht="31.5" customHeight="1">
      <c r="A37" s="566"/>
      <c r="B37" s="387" t="s">
        <v>723</v>
      </c>
      <c r="C37" s="397" t="s">
        <v>72</v>
      </c>
      <c r="D37" s="392"/>
      <c r="E37" s="385" t="s">
        <v>724</v>
      </c>
      <c r="F37" s="681"/>
      <c r="G37" s="388"/>
      <c r="H37" s="387"/>
    </row>
    <row r="38" spans="1:8" s="2" customFormat="1" ht="31.5" customHeight="1">
      <c r="A38" s="567"/>
      <c r="B38" s="387" t="s">
        <v>725</v>
      </c>
      <c r="C38" s="387" t="s">
        <v>726</v>
      </c>
      <c r="D38" s="392">
        <f>ROUND(解体数量計算書!L11,1)</f>
        <v>54.7</v>
      </c>
      <c r="E38" s="385" t="s">
        <v>727</v>
      </c>
      <c r="F38" s="390"/>
      <c r="G38" s="388"/>
      <c r="H38" s="387"/>
    </row>
    <row r="39" spans="1:8" customFormat="1" ht="31.5" customHeight="1">
      <c r="A39" s="567"/>
      <c r="B39" s="387" t="s">
        <v>728</v>
      </c>
      <c r="C39" s="387" t="s">
        <v>729</v>
      </c>
      <c r="D39" s="392">
        <f>ROUNDUP(解体数量計算書!L11,1)</f>
        <v>54.7</v>
      </c>
      <c r="E39" s="385" t="s">
        <v>727</v>
      </c>
      <c r="F39" s="390"/>
      <c r="G39" s="388"/>
      <c r="H39" s="387"/>
    </row>
    <row r="40" spans="1:8" customFormat="1" ht="31.5" customHeight="1">
      <c r="A40" s="567"/>
      <c r="B40" s="387" t="s">
        <v>730</v>
      </c>
      <c r="C40" s="387" t="s">
        <v>731</v>
      </c>
      <c r="D40" s="392">
        <f>ROUND(解体数量計算書!L60,1)</f>
        <v>1.7</v>
      </c>
      <c r="E40" s="385" t="s">
        <v>732</v>
      </c>
      <c r="F40" s="390"/>
      <c r="G40" s="388"/>
      <c r="H40" s="387"/>
    </row>
    <row r="41" spans="1:8" customFormat="1" ht="31.5" customHeight="1">
      <c r="A41" s="567"/>
      <c r="B41" s="387"/>
      <c r="C41" s="387"/>
      <c r="D41" s="392"/>
      <c r="E41" s="385"/>
      <c r="F41" s="390"/>
      <c r="G41" s="388"/>
      <c r="H41" s="387"/>
    </row>
    <row r="42" spans="1:8" customFormat="1" ht="31.5" customHeight="1">
      <c r="A42" s="567"/>
      <c r="B42" s="398" t="s">
        <v>733</v>
      </c>
      <c r="C42" s="397" t="s">
        <v>72</v>
      </c>
      <c r="D42" s="392"/>
      <c r="E42" s="385" t="s">
        <v>724</v>
      </c>
      <c r="F42" s="390"/>
      <c r="G42" s="388"/>
      <c r="H42" s="387"/>
    </row>
    <row r="43" spans="1:8" customFormat="1" ht="31.5" customHeight="1">
      <c r="A43" s="567"/>
      <c r="B43" s="387"/>
      <c r="C43" s="387"/>
      <c r="D43" s="392"/>
      <c r="E43" s="385"/>
      <c r="F43" s="390"/>
      <c r="G43" s="388"/>
      <c r="H43" s="387"/>
    </row>
    <row r="44" spans="1:8" customFormat="1" ht="31.5" customHeight="1">
      <c r="A44" s="567"/>
      <c r="B44" s="387" t="s">
        <v>734</v>
      </c>
      <c r="C44" s="397" t="s">
        <v>735</v>
      </c>
      <c r="D44" s="392">
        <v>1</v>
      </c>
      <c r="E44" s="385" t="s">
        <v>17</v>
      </c>
      <c r="F44" s="390"/>
      <c r="G44" s="388"/>
      <c r="H44" s="387"/>
    </row>
    <row r="45" spans="1:8" customFormat="1" ht="31.5" customHeight="1">
      <c r="A45" s="567"/>
      <c r="B45" s="387" t="s">
        <v>736</v>
      </c>
      <c r="C45" s="397" t="s">
        <v>737</v>
      </c>
      <c r="D45" s="392">
        <f>解体数量計算書!L399</f>
        <v>1</v>
      </c>
      <c r="E45" s="385" t="s">
        <v>532</v>
      </c>
      <c r="F45" s="390"/>
      <c r="G45" s="388"/>
      <c r="H45" s="387"/>
    </row>
    <row r="46" spans="1:8" customFormat="1" ht="31.5" customHeight="1">
      <c r="A46" s="567"/>
      <c r="B46" s="387" t="s">
        <v>738</v>
      </c>
      <c r="C46" s="387" t="s">
        <v>739</v>
      </c>
      <c r="D46" s="392">
        <v>1</v>
      </c>
      <c r="E46" s="385" t="s">
        <v>17</v>
      </c>
      <c r="F46" s="390"/>
      <c r="G46" s="388"/>
      <c r="H46" s="387"/>
    </row>
    <row r="47" spans="1:8" customFormat="1" ht="31.5" customHeight="1">
      <c r="A47" s="567"/>
      <c r="B47" s="387"/>
      <c r="C47" s="387"/>
      <c r="D47" s="392"/>
      <c r="E47" s="385"/>
      <c r="F47" s="390"/>
      <c r="G47" s="388"/>
      <c r="H47" s="387"/>
    </row>
    <row r="48" spans="1:8" customFormat="1" ht="31.5" customHeight="1">
      <c r="A48" s="567"/>
      <c r="B48" s="387"/>
      <c r="C48" s="387"/>
      <c r="D48" s="392"/>
      <c r="E48" s="385"/>
      <c r="F48" s="390"/>
      <c r="G48" s="388"/>
      <c r="H48" s="387"/>
    </row>
    <row r="49" spans="1:10" customFormat="1" ht="31.5" customHeight="1">
      <c r="A49" s="567"/>
      <c r="B49" s="387"/>
      <c r="C49" s="387"/>
      <c r="D49" s="392"/>
      <c r="E49" s="385"/>
      <c r="F49" s="390"/>
      <c r="G49" s="388"/>
      <c r="H49" s="387"/>
    </row>
    <row r="50" spans="1:10" customFormat="1" ht="31.5" customHeight="1">
      <c r="A50" s="567"/>
      <c r="B50" s="387"/>
      <c r="C50" s="387"/>
      <c r="D50" s="392"/>
      <c r="E50" s="385"/>
      <c r="F50" s="399"/>
      <c r="G50" s="390"/>
      <c r="H50" s="387"/>
      <c r="J50" s="103"/>
    </row>
    <row r="51" spans="1:10" customFormat="1" ht="31.5" customHeight="1">
      <c r="A51" s="567"/>
      <c r="B51" s="385" t="s">
        <v>740</v>
      </c>
      <c r="C51" s="387"/>
      <c r="D51" s="392"/>
      <c r="E51" s="385"/>
      <c r="F51" s="390"/>
      <c r="G51" s="390"/>
      <c r="H51" s="387"/>
      <c r="J51" s="103"/>
    </row>
    <row r="52" spans="1:10" customFormat="1" ht="31.5" customHeight="1">
      <c r="A52" s="565" t="s">
        <v>1</v>
      </c>
      <c r="B52" s="385" t="s">
        <v>2</v>
      </c>
      <c r="C52" s="385" t="s">
        <v>3</v>
      </c>
      <c r="D52" s="384" t="s">
        <v>4</v>
      </c>
      <c r="E52" s="384" t="s">
        <v>5</v>
      </c>
      <c r="F52" s="386" t="s">
        <v>6</v>
      </c>
      <c r="G52" s="386" t="s">
        <v>7</v>
      </c>
      <c r="H52" s="384" t="s">
        <v>8</v>
      </c>
    </row>
    <row r="53" spans="1:10" customFormat="1" ht="31.5" customHeight="1">
      <c r="A53" s="566" t="s">
        <v>1144</v>
      </c>
      <c r="B53" s="387" t="s">
        <v>65</v>
      </c>
      <c r="C53" s="385"/>
      <c r="D53" s="384"/>
      <c r="E53" s="384"/>
      <c r="F53" s="390"/>
      <c r="G53" s="390"/>
      <c r="H53" s="387"/>
    </row>
    <row r="54" spans="1:10" customFormat="1" ht="31.5" customHeight="1">
      <c r="A54" s="567"/>
      <c r="B54" s="387"/>
      <c r="C54" s="387"/>
      <c r="D54" s="392"/>
      <c r="E54" s="385"/>
      <c r="F54" s="390"/>
      <c r="G54" s="388"/>
      <c r="H54" s="387"/>
    </row>
    <row r="55" spans="1:10" customFormat="1" ht="31.5" customHeight="1">
      <c r="A55" s="567"/>
      <c r="B55" s="387" t="s">
        <v>741</v>
      </c>
      <c r="C55" s="387" t="s">
        <v>201</v>
      </c>
      <c r="D55" s="400">
        <f ca="1">ROUNDUP(解体数量計算書!L426,1)</f>
        <v>2.6</v>
      </c>
      <c r="E55" s="385" t="s">
        <v>742</v>
      </c>
      <c r="F55" s="399"/>
      <c r="G55" s="388"/>
      <c r="H55" s="387"/>
    </row>
    <row r="56" spans="1:10" customFormat="1" ht="31.5" customHeight="1">
      <c r="A56" s="567"/>
      <c r="B56" s="387" t="s">
        <v>709</v>
      </c>
      <c r="C56" s="387" t="s">
        <v>743</v>
      </c>
      <c r="D56" s="400">
        <f ca="1">ROUNDUP(解体数量計算書!L427,1)</f>
        <v>0.6</v>
      </c>
      <c r="E56" s="385" t="s">
        <v>742</v>
      </c>
      <c r="F56" s="399"/>
      <c r="G56" s="388"/>
      <c r="H56" s="387"/>
    </row>
    <row r="57" spans="1:10" customFormat="1" ht="31.5" customHeight="1">
      <c r="A57" s="567"/>
      <c r="B57" s="387" t="s">
        <v>709</v>
      </c>
      <c r="C57" s="387" t="s">
        <v>744</v>
      </c>
      <c r="D57" s="400">
        <f ca="1">ROUNDUP(解体数量計算書!L428,1)</f>
        <v>0.1</v>
      </c>
      <c r="E57" s="385" t="s">
        <v>742</v>
      </c>
      <c r="F57" s="399"/>
      <c r="G57" s="388"/>
      <c r="H57" s="387"/>
    </row>
    <row r="58" spans="1:10" customFormat="1" ht="31.5" customHeight="1">
      <c r="A58" s="567"/>
      <c r="B58" s="387" t="s">
        <v>745</v>
      </c>
      <c r="C58" s="387" t="s">
        <v>746</v>
      </c>
      <c r="D58" s="400">
        <f ca="1">ROUNDUP(解体数量計算書!L429,1)</f>
        <v>0.7</v>
      </c>
      <c r="E58" s="385" t="s">
        <v>742</v>
      </c>
      <c r="F58" s="399"/>
      <c r="G58" s="388"/>
      <c r="H58" s="387"/>
    </row>
    <row r="59" spans="1:10" customFormat="1" ht="31.5" customHeight="1">
      <c r="A59" s="567"/>
      <c r="B59" s="387" t="s">
        <v>710</v>
      </c>
      <c r="C59" s="387" t="s">
        <v>747</v>
      </c>
      <c r="D59" s="400">
        <f ca="1">ROUNDUP(解体数量計算書!L430,1)</f>
        <v>33.700000000000003</v>
      </c>
      <c r="E59" s="385" t="s">
        <v>742</v>
      </c>
      <c r="F59" s="399"/>
      <c r="G59" s="388"/>
      <c r="H59" s="387"/>
    </row>
    <row r="60" spans="1:10" customFormat="1" ht="31.5" customHeight="1">
      <c r="A60" s="567"/>
      <c r="B60" s="387" t="s">
        <v>748</v>
      </c>
      <c r="C60" s="387" t="s">
        <v>749</v>
      </c>
      <c r="D60" s="400">
        <f ca="1">ROUNDUP(解体数量計算書!L431,1)</f>
        <v>79</v>
      </c>
      <c r="E60" s="385" t="s">
        <v>750</v>
      </c>
      <c r="F60" s="399"/>
      <c r="G60" s="401"/>
      <c r="H60" s="387"/>
    </row>
    <row r="61" spans="1:10" customFormat="1" ht="31.5" customHeight="1">
      <c r="A61" s="567"/>
      <c r="B61" s="387" t="s">
        <v>751</v>
      </c>
      <c r="C61" s="387" t="s">
        <v>752</v>
      </c>
      <c r="D61" s="400">
        <f ca="1">ROUNDUP(解体数量計算書!L432,1)</f>
        <v>20.200000000000003</v>
      </c>
      <c r="E61" s="385" t="s">
        <v>753</v>
      </c>
      <c r="F61" s="399"/>
      <c r="G61" s="401"/>
      <c r="H61" s="387"/>
    </row>
    <row r="62" spans="1:10" customFormat="1" ht="31.5" customHeight="1">
      <c r="A62" s="567"/>
      <c r="B62" s="387" t="s">
        <v>754</v>
      </c>
      <c r="C62" s="387" t="s">
        <v>755</v>
      </c>
      <c r="D62" s="400">
        <f ca="1">ROUNDUP(解体数量計算書!L433,1)</f>
        <v>0.1</v>
      </c>
      <c r="E62" s="385" t="s">
        <v>756</v>
      </c>
      <c r="F62" s="399"/>
      <c r="G62" s="401"/>
      <c r="H62" s="387"/>
    </row>
    <row r="63" spans="1:10" customFormat="1" ht="31.5" customHeight="1">
      <c r="A63" s="567"/>
      <c r="B63" s="387" t="s">
        <v>369</v>
      </c>
      <c r="C63" s="387"/>
      <c r="D63" s="400">
        <f ca="1">ROUNDUP(解体数量計算書!L434,1)</f>
        <v>7</v>
      </c>
      <c r="E63" s="385" t="s">
        <v>756</v>
      </c>
      <c r="F63" s="399"/>
      <c r="G63" s="388"/>
      <c r="H63" s="387"/>
    </row>
    <row r="64" spans="1:10" customFormat="1" ht="31.5" customHeight="1">
      <c r="A64" s="567"/>
      <c r="B64" s="387" t="s">
        <v>757</v>
      </c>
      <c r="C64" s="387"/>
      <c r="D64" s="400">
        <f ca="1">ROUNDUP(解体数量計算書!L435,1)</f>
        <v>0.2</v>
      </c>
      <c r="E64" s="385" t="s">
        <v>756</v>
      </c>
      <c r="F64" s="399"/>
      <c r="G64" s="388"/>
      <c r="H64" s="387"/>
    </row>
    <row r="65" spans="1:8" customFormat="1" ht="31.5" customHeight="1">
      <c r="A65" s="567"/>
      <c r="B65" s="387" t="s">
        <v>758</v>
      </c>
      <c r="C65" s="387" t="s">
        <v>759</v>
      </c>
      <c r="D65" s="400">
        <f ca="1">解体数量計算書!L436</f>
        <v>44.6</v>
      </c>
      <c r="E65" s="385" t="s">
        <v>563</v>
      </c>
      <c r="F65" s="399"/>
      <c r="G65" s="388"/>
      <c r="H65" s="387"/>
    </row>
    <row r="66" spans="1:8" customFormat="1" ht="31.5" customHeight="1">
      <c r="A66" s="567"/>
      <c r="B66" s="387"/>
      <c r="C66" s="387"/>
      <c r="D66" s="392"/>
      <c r="E66" s="385"/>
      <c r="F66" s="399"/>
      <c r="G66" s="388"/>
      <c r="H66" s="387"/>
    </row>
    <row r="67" spans="1:8" customFormat="1" ht="31.5" customHeight="1">
      <c r="A67" s="567"/>
      <c r="B67" s="387"/>
      <c r="C67" s="387"/>
      <c r="D67" s="392"/>
      <c r="E67" s="385"/>
      <c r="F67" s="390"/>
      <c r="G67" s="390"/>
      <c r="H67" s="387"/>
    </row>
    <row r="68" spans="1:8" customFormat="1" ht="31.5" customHeight="1">
      <c r="A68" s="567"/>
      <c r="B68" s="387" t="s">
        <v>760</v>
      </c>
      <c r="C68" s="387"/>
      <c r="D68" s="392"/>
      <c r="E68" s="385"/>
      <c r="F68" s="390"/>
      <c r="G68" s="390"/>
      <c r="H68" s="387"/>
    </row>
    <row r="69" spans="1:8" customFormat="1" ht="32.1" customHeight="1">
      <c r="A69" s="568"/>
    </row>
    <row r="70" spans="1:8" customFormat="1" ht="32.1" customHeight="1">
      <c r="A70" s="568"/>
    </row>
    <row r="71" spans="1:8" customFormat="1" ht="32.1" customHeight="1">
      <c r="A71" s="568"/>
    </row>
    <row r="72" spans="1:8" customFormat="1" ht="32.1" customHeight="1">
      <c r="A72" s="568"/>
    </row>
    <row r="73" spans="1:8" customFormat="1" ht="32.1" customHeight="1">
      <c r="A73" s="568"/>
    </row>
    <row r="74" spans="1:8" customFormat="1" ht="32.1" customHeight="1">
      <c r="A74" s="568"/>
    </row>
    <row r="75" spans="1:8" customFormat="1" ht="32.1" customHeight="1">
      <c r="A75" s="568"/>
      <c r="G75" s="160"/>
    </row>
    <row r="76" spans="1:8" customFormat="1" ht="32.1" customHeight="1">
      <c r="A76" s="568"/>
    </row>
    <row r="77" spans="1:8" customFormat="1" ht="32.1" customHeight="1">
      <c r="A77" s="568"/>
    </row>
    <row r="78" spans="1:8" customFormat="1" ht="32.1" customHeight="1">
      <c r="A78" s="568"/>
    </row>
    <row r="79" spans="1:8" customFormat="1" ht="32.1" customHeight="1">
      <c r="A79" s="568"/>
    </row>
    <row r="80" spans="1:8" customFormat="1" ht="32.1" customHeight="1">
      <c r="A80" s="568"/>
    </row>
    <row r="81" spans="1:2" customFormat="1" ht="32.1" customHeight="1">
      <c r="A81" s="568"/>
    </row>
    <row r="82" spans="1:2" customFormat="1" ht="32.1" customHeight="1">
      <c r="A82" s="568"/>
    </row>
    <row r="83" spans="1:2" customFormat="1" ht="32.1" customHeight="1">
      <c r="A83" s="568"/>
    </row>
    <row r="84" spans="1:2" customFormat="1" ht="32.1" customHeight="1">
      <c r="A84" s="568"/>
    </row>
    <row r="85" spans="1:2" customFormat="1" ht="32.1" customHeight="1">
      <c r="A85" s="568"/>
    </row>
    <row r="86" spans="1:2" customFormat="1" ht="32.1" customHeight="1">
      <c r="A86" s="568"/>
    </row>
    <row r="87" spans="1:2" customFormat="1" ht="32.1" customHeight="1">
      <c r="A87" s="568"/>
    </row>
    <row r="88" spans="1:2" customFormat="1" ht="32.1" customHeight="1">
      <c r="A88" s="568"/>
    </row>
    <row r="89" spans="1:2" customFormat="1" ht="32.1" customHeight="1">
      <c r="A89" s="568"/>
    </row>
    <row r="90" spans="1:2" s="2" customFormat="1" ht="32.1" customHeight="1">
      <c r="A90" s="569"/>
      <c r="B90"/>
    </row>
    <row r="91" spans="1:2" customFormat="1" ht="32.1" customHeight="1">
      <c r="A91" s="568"/>
      <c r="B91" s="842"/>
    </row>
    <row r="92" spans="1:2" customFormat="1" ht="32.1" customHeight="1">
      <c r="A92" s="568"/>
      <c r="B92" s="842"/>
    </row>
    <row r="93" spans="1:2" customFormat="1" ht="32.1" customHeight="1">
      <c r="A93" s="568"/>
    </row>
    <row r="94" spans="1:2" customFormat="1" ht="32.1" customHeight="1">
      <c r="A94" s="568"/>
    </row>
    <row r="95" spans="1:2" customFormat="1" ht="32.1" customHeight="1">
      <c r="A95" s="568"/>
    </row>
    <row r="96" spans="1:2" customFormat="1" ht="32.1" customHeight="1">
      <c r="A96" s="568"/>
    </row>
    <row r="97" spans="1:2" customFormat="1" ht="32.1" customHeight="1">
      <c r="A97" s="568"/>
    </row>
    <row r="98" spans="1:2" customFormat="1" ht="32.1" customHeight="1">
      <c r="A98" s="568"/>
    </row>
    <row r="99" spans="1:2" customFormat="1" ht="32.1" customHeight="1">
      <c r="A99" s="568"/>
    </row>
    <row r="100" spans="1:2" customFormat="1" ht="32.1" customHeight="1">
      <c r="A100" s="568"/>
    </row>
    <row r="101" spans="1:2" customFormat="1" ht="32.1" customHeight="1">
      <c r="A101" s="568"/>
    </row>
    <row r="102" spans="1:2" customFormat="1" ht="32.1" customHeight="1">
      <c r="A102" s="568"/>
    </row>
    <row r="103" spans="1:2" customFormat="1" ht="32.1" customHeight="1">
      <c r="A103" s="568"/>
    </row>
    <row r="104" spans="1:2" customFormat="1" ht="32.1" customHeight="1">
      <c r="A104" s="568"/>
    </row>
    <row r="105" spans="1:2" customFormat="1" ht="32.1" customHeight="1">
      <c r="A105" s="568"/>
    </row>
    <row r="106" spans="1:2" customFormat="1" ht="32.1" customHeight="1">
      <c r="A106" s="568"/>
    </row>
    <row r="107" spans="1:2" s="2" customFormat="1" ht="32.1" customHeight="1">
      <c r="A107" s="569"/>
      <c r="B107"/>
    </row>
    <row r="108" spans="1:2" customFormat="1" ht="32.1" customHeight="1">
      <c r="A108" s="568"/>
      <c r="B108" s="2"/>
    </row>
    <row r="109" spans="1:2" customFormat="1" ht="32.1" customHeight="1">
      <c r="A109" s="568"/>
      <c r="B109" s="2"/>
    </row>
    <row r="110" spans="1:2" customFormat="1" ht="32.1" customHeight="1">
      <c r="A110" s="568"/>
    </row>
    <row r="111" spans="1:2" customFormat="1" ht="32.1" customHeight="1">
      <c r="A111" s="568"/>
    </row>
    <row r="112" spans="1:2" customFormat="1" ht="32.1" customHeight="1">
      <c r="A112" s="568"/>
    </row>
    <row r="113" spans="1:8" customFormat="1" ht="32.1" customHeight="1">
      <c r="A113" s="568"/>
    </row>
    <row r="114" spans="1:8" customFormat="1" ht="32.1" customHeight="1">
      <c r="A114" s="568"/>
      <c r="C114" s="402"/>
    </row>
    <row r="115" spans="1:8" customFormat="1" ht="32.1" customHeight="1">
      <c r="A115" s="568"/>
    </row>
    <row r="116" spans="1:8" customFormat="1" ht="32.1" customHeight="1">
      <c r="A116" s="568"/>
    </row>
    <row r="117" spans="1:8" customFormat="1" ht="32.1" customHeight="1">
      <c r="A117" s="568"/>
    </row>
    <row r="118" spans="1:8" customFormat="1" ht="32.1" customHeight="1">
      <c r="A118" s="568"/>
    </row>
    <row r="119" spans="1:8" customFormat="1" ht="32.1" customHeight="1">
      <c r="A119" s="568"/>
    </row>
    <row r="120" spans="1:8" customFormat="1" ht="32.1" customHeight="1">
      <c r="A120" s="568"/>
    </row>
    <row r="121" spans="1:8" customFormat="1" ht="32.1" customHeight="1">
      <c r="A121" s="570"/>
      <c r="B121" s="90"/>
      <c r="C121" s="90"/>
      <c r="D121" s="91"/>
      <c r="E121" s="89"/>
      <c r="F121" s="92"/>
      <c r="G121" s="92"/>
      <c r="H121" s="90"/>
    </row>
    <row r="122" spans="1:8" customFormat="1" ht="32.1" customHeight="1">
      <c r="A122" s="570"/>
      <c r="B122" s="90"/>
      <c r="C122" s="90"/>
      <c r="D122" s="91"/>
      <c r="E122" s="89"/>
      <c r="F122" s="92"/>
      <c r="G122" s="92"/>
      <c r="H122" s="90"/>
    </row>
    <row r="123" spans="1:8" customFormat="1" ht="32.1" customHeight="1">
      <c r="A123" s="570"/>
      <c r="B123" s="90"/>
      <c r="C123" s="90"/>
      <c r="D123" s="91"/>
      <c r="E123" s="89"/>
      <c r="F123" s="92"/>
      <c r="G123" s="92"/>
      <c r="H123" s="90"/>
    </row>
    <row r="124" spans="1:8" customFormat="1" ht="32.1" customHeight="1">
      <c r="A124" s="570"/>
      <c r="B124" s="90"/>
      <c r="C124" s="90"/>
      <c r="D124" s="91"/>
      <c r="E124" s="89"/>
      <c r="F124" s="92"/>
      <c r="G124" s="92"/>
      <c r="H124" s="90"/>
    </row>
    <row r="125" spans="1:8" customFormat="1" ht="32.1" customHeight="1">
      <c r="A125" s="570"/>
      <c r="B125" s="90"/>
      <c r="C125" s="90"/>
      <c r="D125" s="91"/>
      <c r="E125" s="89"/>
      <c r="F125" s="92"/>
      <c r="G125" s="92"/>
      <c r="H125" s="90"/>
    </row>
    <row r="126" spans="1:8" customFormat="1" ht="32.1" customHeight="1">
      <c r="A126" s="570"/>
      <c r="B126" s="90"/>
      <c r="C126" s="90"/>
      <c r="D126" s="91"/>
      <c r="E126" s="89"/>
      <c r="F126" s="92"/>
      <c r="G126" s="92"/>
      <c r="H126" s="90"/>
    </row>
    <row r="127" spans="1:8" customFormat="1" ht="32.1" customHeight="1">
      <c r="A127" s="570"/>
      <c r="B127" s="90"/>
      <c r="C127" s="90"/>
      <c r="D127" s="91"/>
      <c r="E127" s="89"/>
      <c r="F127" s="92"/>
      <c r="G127" s="92"/>
      <c r="H127" s="90"/>
    </row>
    <row r="128" spans="1:8" customFormat="1" ht="32.1" customHeight="1">
      <c r="A128" s="570"/>
      <c r="B128" s="90"/>
      <c r="C128" s="90"/>
      <c r="D128" s="91"/>
      <c r="E128" s="89"/>
      <c r="F128" s="92"/>
      <c r="G128" s="92"/>
      <c r="H128" s="90"/>
    </row>
    <row r="129" spans="1:10" customFormat="1" ht="32.1" customHeight="1">
      <c r="A129" s="570"/>
      <c r="B129" s="90"/>
      <c r="C129" s="90"/>
      <c r="D129" s="91"/>
      <c r="E129" s="89"/>
      <c r="F129" s="92"/>
      <c r="G129" s="92"/>
      <c r="H129" s="90"/>
    </row>
    <row r="130" spans="1:10" customFormat="1" ht="32.1" customHeight="1">
      <c r="A130" s="570"/>
      <c r="B130" s="90"/>
      <c r="C130" s="90"/>
      <c r="D130" s="91"/>
      <c r="E130" s="89"/>
      <c r="F130" s="92"/>
      <c r="G130" s="92"/>
      <c r="H130" s="90"/>
    </row>
    <row r="131" spans="1:10" customFormat="1" ht="32.1" customHeight="1">
      <c r="A131" s="570"/>
      <c r="B131" s="90"/>
      <c r="C131" s="90"/>
      <c r="D131" s="91"/>
      <c r="E131" s="89"/>
      <c r="F131" s="92"/>
      <c r="G131" s="92"/>
      <c r="H131" s="90"/>
    </row>
    <row r="132" spans="1:10" customFormat="1" ht="31.15" customHeight="1">
      <c r="A132" s="570"/>
      <c r="B132" s="90"/>
      <c r="C132" s="90"/>
      <c r="D132" s="91"/>
      <c r="E132" s="89"/>
      <c r="F132" s="92"/>
      <c r="G132" s="92"/>
      <c r="H132" s="90"/>
    </row>
    <row r="133" spans="1:10" customFormat="1" ht="31.15" customHeight="1">
      <c r="A133" s="570"/>
      <c r="B133" s="90"/>
      <c r="C133" s="90"/>
      <c r="D133" s="91"/>
      <c r="E133" s="89"/>
      <c r="F133" s="92"/>
      <c r="G133" s="92"/>
      <c r="H133" s="90"/>
    </row>
    <row r="134" spans="1:10" customFormat="1" ht="31.15" customHeight="1">
      <c r="A134" s="570"/>
      <c r="B134" s="90"/>
      <c r="C134" s="90"/>
      <c r="D134" s="91"/>
      <c r="E134" s="89"/>
      <c r="F134" s="92"/>
      <c r="G134" s="92"/>
      <c r="H134" s="90"/>
    </row>
    <row r="135" spans="1:10" customFormat="1" ht="31.15" customHeight="1">
      <c r="A135" s="570"/>
      <c r="B135" s="90"/>
      <c r="C135" s="90"/>
      <c r="D135" s="91"/>
      <c r="E135" s="89"/>
      <c r="F135" s="92"/>
      <c r="G135" s="92"/>
      <c r="H135" s="90"/>
    </row>
    <row r="136" spans="1:10" customFormat="1" ht="31.15" customHeight="1">
      <c r="A136" s="570"/>
      <c r="B136" s="90"/>
      <c r="C136" s="90"/>
      <c r="D136" s="91"/>
      <c r="E136" s="89"/>
      <c r="F136" s="92"/>
      <c r="G136" s="92"/>
      <c r="H136" s="90"/>
    </row>
    <row r="137" spans="1:10" customFormat="1" ht="31.15" customHeight="1">
      <c r="A137" s="570"/>
      <c r="B137" s="90"/>
      <c r="C137" s="90"/>
      <c r="D137" s="91"/>
      <c r="E137" s="89"/>
      <c r="F137" s="92"/>
      <c r="G137" s="92"/>
      <c r="H137" s="90"/>
    </row>
    <row r="138" spans="1:10" customFormat="1" ht="31.15" customHeight="1">
      <c r="A138" s="570"/>
      <c r="B138" s="90"/>
      <c r="C138" s="90"/>
      <c r="D138" s="91"/>
      <c r="E138" s="89"/>
      <c r="F138" s="92"/>
      <c r="G138" s="92"/>
      <c r="H138" s="90"/>
    </row>
    <row r="139" spans="1:10" customFormat="1" ht="30.95" customHeight="1">
      <c r="A139" s="570"/>
      <c r="B139" s="90"/>
      <c r="C139" s="90"/>
      <c r="D139" s="91"/>
      <c r="E139" s="89"/>
      <c r="F139" s="92"/>
      <c r="G139" s="92"/>
      <c r="H139" s="90"/>
    </row>
    <row r="140" spans="1:10">
      <c r="A140" s="570"/>
      <c r="J140"/>
    </row>
    <row r="141" spans="1:10">
      <c r="A141" s="570"/>
    </row>
    <row r="142" spans="1:10">
      <c r="A142" s="570"/>
    </row>
    <row r="143" spans="1:10">
      <c r="A143" s="570"/>
    </row>
    <row r="144" spans="1:10">
      <c r="A144" s="570"/>
    </row>
    <row r="145" spans="1:1">
      <c r="A145" s="570"/>
    </row>
    <row r="146" spans="1:1">
      <c r="A146" s="570"/>
    </row>
    <row r="147" spans="1:1">
      <c r="A147" s="570"/>
    </row>
    <row r="148" spans="1:1">
      <c r="A148" s="570"/>
    </row>
    <row r="149" spans="1:1">
      <c r="A149" s="570"/>
    </row>
    <row r="150" spans="1:1">
      <c r="A150" s="570"/>
    </row>
    <row r="151" spans="1:1">
      <c r="A151" s="570"/>
    </row>
    <row r="152" spans="1:1">
      <c r="A152" s="570"/>
    </row>
    <row r="153" spans="1:1">
      <c r="A153" s="570"/>
    </row>
    <row r="154" spans="1:1">
      <c r="A154" s="570"/>
    </row>
    <row r="155" spans="1:1">
      <c r="A155" s="570"/>
    </row>
    <row r="156" spans="1:1">
      <c r="A156" s="570"/>
    </row>
    <row r="157" spans="1:1">
      <c r="A157" s="570"/>
    </row>
    <row r="158" spans="1:1">
      <c r="A158" s="570"/>
    </row>
    <row r="159" spans="1:1">
      <c r="A159" s="570"/>
    </row>
    <row r="160" spans="1:1">
      <c r="A160" s="570"/>
    </row>
    <row r="161" spans="1:1">
      <c r="A161" s="570"/>
    </row>
    <row r="162" spans="1:1">
      <c r="A162" s="570"/>
    </row>
    <row r="163" spans="1:1">
      <c r="A163" s="570"/>
    </row>
    <row r="164" spans="1:1">
      <c r="A164" s="570"/>
    </row>
    <row r="165" spans="1:1">
      <c r="A165" s="570"/>
    </row>
    <row r="166" spans="1:1">
      <c r="A166" s="570"/>
    </row>
    <row r="167" spans="1:1">
      <c r="A167" s="570"/>
    </row>
    <row r="168" spans="1:1">
      <c r="A168" s="570"/>
    </row>
    <row r="169" spans="1:1">
      <c r="A169" s="570"/>
    </row>
    <row r="170" spans="1:1">
      <c r="A170" s="570"/>
    </row>
    <row r="171" spans="1:1">
      <c r="A171" s="570"/>
    </row>
    <row r="172" spans="1:1">
      <c r="A172" s="570"/>
    </row>
    <row r="173" spans="1:1">
      <c r="A173" s="570"/>
    </row>
    <row r="174" spans="1:1">
      <c r="A174" s="570"/>
    </row>
    <row r="175" spans="1:1">
      <c r="A175" s="570"/>
    </row>
    <row r="176" spans="1:1">
      <c r="A176" s="570"/>
    </row>
    <row r="177" spans="1:1">
      <c r="A177" s="570"/>
    </row>
    <row r="178" spans="1:1">
      <c r="A178" s="570"/>
    </row>
    <row r="179" spans="1:1">
      <c r="A179" s="570"/>
    </row>
    <row r="180" spans="1:1">
      <c r="A180" s="570"/>
    </row>
    <row r="181" spans="1:1">
      <c r="A181" s="570"/>
    </row>
    <row r="182" spans="1:1">
      <c r="A182" s="570"/>
    </row>
    <row r="183" spans="1:1">
      <c r="A183" s="570"/>
    </row>
    <row r="184" spans="1:1">
      <c r="A184" s="570"/>
    </row>
    <row r="185" spans="1:1">
      <c r="A185" s="570"/>
    </row>
    <row r="186" spans="1:1">
      <c r="A186" s="570"/>
    </row>
    <row r="187" spans="1:1">
      <c r="A187" s="570"/>
    </row>
    <row r="188" spans="1:1">
      <c r="A188" s="570"/>
    </row>
    <row r="189" spans="1:1">
      <c r="A189" s="570"/>
    </row>
    <row r="190" spans="1:1">
      <c r="A190" s="570"/>
    </row>
    <row r="191" spans="1:1">
      <c r="A191" s="570"/>
    </row>
    <row r="192" spans="1:1">
      <c r="A192" s="570"/>
    </row>
    <row r="193" spans="1:1">
      <c r="A193" s="570"/>
    </row>
    <row r="194" spans="1:1">
      <c r="A194" s="570"/>
    </row>
    <row r="195" spans="1:1">
      <c r="A195" s="570"/>
    </row>
    <row r="196" spans="1:1">
      <c r="A196" s="570"/>
    </row>
    <row r="197" spans="1:1">
      <c r="A197" s="570"/>
    </row>
    <row r="198" spans="1:1">
      <c r="A198" s="570"/>
    </row>
    <row r="199" spans="1:1">
      <c r="A199" s="570"/>
    </row>
    <row r="200" spans="1:1">
      <c r="A200" s="570"/>
    </row>
    <row r="201" spans="1:1">
      <c r="A201" s="570"/>
    </row>
    <row r="202" spans="1:1">
      <c r="A202" s="570"/>
    </row>
    <row r="203" spans="1:1">
      <c r="A203" s="570"/>
    </row>
    <row r="204" spans="1:1">
      <c r="A204" s="570"/>
    </row>
    <row r="205" spans="1:1">
      <c r="A205" s="570"/>
    </row>
    <row r="206" spans="1:1">
      <c r="A206" s="570"/>
    </row>
    <row r="207" spans="1:1">
      <c r="A207" s="570"/>
    </row>
    <row r="208" spans="1:1">
      <c r="A208" s="570"/>
    </row>
    <row r="209" spans="1:1">
      <c r="A209" s="570"/>
    </row>
    <row r="210" spans="1:1">
      <c r="A210" s="570"/>
    </row>
    <row r="211" spans="1:1">
      <c r="A211" s="570"/>
    </row>
    <row r="212" spans="1:1">
      <c r="A212" s="570"/>
    </row>
    <row r="213" spans="1:1">
      <c r="A213" s="570"/>
    </row>
    <row r="214" spans="1:1">
      <c r="A214" s="570"/>
    </row>
    <row r="215" spans="1:1">
      <c r="A215" s="570"/>
    </row>
    <row r="216" spans="1:1">
      <c r="A216" s="570"/>
    </row>
    <row r="217" spans="1:1">
      <c r="A217" s="570"/>
    </row>
    <row r="218" spans="1:1">
      <c r="A218" s="570"/>
    </row>
    <row r="219" spans="1:1">
      <c r="A219" s="570"/>
    </row>
    <row r="220" spans="1:1">
      <c r="A220" s="570"/>
    </row>
    <row r="221" spans="1:1">
      <c r="A221" s="570"/>
    </row>
    <row r="222" spans="1:1">
      <c r="A222" s="570"/>
    </row>
    <row r="223" spans="1:1">
      <c r="A223" s="570"/>
    </row>
    <row r="224" spans="1:1">
      <c r="A224" s="570"/>
    </row>
    <row r="225" spans="1:1">
      <c r="A225" s="570"/>
    </row>
    <row r="226" spans="1:1">
      <c r="A226" s="570"/>
    </row>
    <row r="227" spans="1:1">
      <c r="A227" s="570"/>
    </row>
    <row r="228" spans="1:1">
      <c r="A228" s="570"/>
    </row>
    <row r="229" spans="1:1">
      <c r="A229" s="570"/>
    </row>
    <row r="230" spans="1:1">
      <c r="A230" s="570"/>
    </row>
    <row r="231" spans="1:1">
      <c r="A231" s="570"/>
    </row>
    <row r="232" spans="1:1">
      <c r="A232" s="570"/>
    </row>
    <row r="233" spans="1:1">
      <c r="A233" s="570"/>
    </row>
    <row r="234" spans="1:1">
      <c r="A234" s="570"/>
    </row>
    <row r="235" spans="1:1">
      <c r="A235" s="570"/>
    </row>
    <row r="236" spans="1:1">
      <c r="A236" s="570"/>
    </row>
    <row r="237" spans="1:1">
      <c r="A237" s="570"/>
    </row>
    <row r="238" spans="1:1">
      <c r="A238" s="570"/>
    </row>
    <row r="239" spans="1:1">
      <c r="A239" s="570"/>
    </row>
    <row r="240" spans="1:1">
      <c r="A240" s="570"/>
    </row>
    <row r="241" spans="1:1">
      <c r="A241" s="570"/>
    </row>
    <row r="242" spans="1:1">
      <c r="A242" s="570"/>
    </row>
    <row r="243" spans="1:1">
      <c r="A243" s="570"/>
    </row>
    <row r="244" spans="1:1">
      <c r="A244" s="570"/>
    </row>
    <row r="245" spans="1:1">
      <c r="A245" s="570"/>
    </row>
    <row r="246" spans="1:1">
      <c r="A246" s="570"/>
    </row>
    <row r="247" spans="1:1">
      <c r="A247" s="570"/>
    </row>
    <row r="248" spans="1:1">
      <c r="A248" s="570"/>
    </row>
    <row r="249" spans="1:1">
      <c r="A249" s="570"/>
    </row>
    <row r="250" spans="1:1">
      <c r="A250" s="570"/>
    </row>
    <row r="251" spans="1:1">
      <c r="A251" s="570"/>
    </row>
    <row r="252" spans="1:1">
      <c r="A252" s="570"/>
    </row>
    <row r="253" spans="1:1">
      <c r="A253" s="570"/>
    </row>
    <row r="254" spans="1:1">
      <c r="A254" s="570"/>
    </row>
    <row r="255" spans="1:1">
      <c r="A255" s="570"/>
    </row>
    <row r="256" spans="1:1">
      <c r="A256" s="570"/>
    </row>
    <row r="257" spans="1:1">
      <c r="A257" s="570"/>
    </row>
    <row r="258" spans="1:1">
      <c r="A258" s="570"/>
    </row>
    <row r="259" spans="1:1">
      <c r="A259" s="570"/>
    </row>
    <row r="260" spans="1:1">
      <c r="A260" s="570"/>
    </row>
    <row r="261" spans="1:1">
      <c r="A261" s="570"/>
    </row>
    <row r="262" spans="1:1">
      <c r="A262" s="570"/>
    </row>
    <row r="263" spans="1:1">
      <c r="A263" s="570"/>
    </row>
    <row r="264" spans="1:1">
      <c r="A264" s="570"/>
    </row>
    <row r="265" spans="1:1">
      <c r="A265" s="570"/>
    </row>
    <row r="266" spans="1:1">
      <c r="A266" s="570"/>
    </row>
    <row r="267" spans="1:1">
      <c r="A267" s="570"/>
    </row>
    <row r="268" spans="1:1">
      <c r="A268" s="570"/>
    </row>
    <row r="269" spans="1:1">
      <c r="A269" s="570"/>
    </row>
    <row r="270" spans="1:1">
      <c r="A270" s="570"/>
    </row>
    <row r="271" spans="1:1">
      <c r="A271" s="570"/>
    </row>
    <row r="272" spans="1:1">
      <c r="A272" s="570"/>
    </row>
    <row r="273" spans="1:1">
      <c r="A273" s="570"/>
    </row>
    <row r="274" spans="1:1">
      <c r="A274" s="570"/>
    </row>
    <row r="275" spans="1:1">
      <c r="A275" s="570"/>
    </row>
    <row r="276" spans="1:1">
      <c r="A276" s="570"/>
    </row>
    <row r="277" spans="1:1">
      <c r="A277" s="570"/>
    </row>
    <row r="278" spans="1:1">
      <c r="A278" s="570"/>
    </row>
    <row r="279" spans="1:1">
      <c r="A279" s="570"/>
    </row>
    <row r="280" spans="1:1">
      <c r="A280" s="570"/>
    </row>
    <row r="281" spans="1:1">
      <c r="A281" s="570"/>
    </row>
    <row r="282" spans="1:1">
      <c r="A282" s="570"/>
    </row>
    <row r="283" spans="1:1">
      <c r="A283" s="570"/>
    </row>
    <row r="284" spans="1:1">
      <c r="A284" s="570"/>
    </row>
    <row r="285" spans="1:1">
      <c r="A285" s="570"/>
    </row>
    <row r="286" spans="1:1">
      <c r="A286" s="570"/>
    </row>
    <row r="287" spans="1:1">
      <c r="A287" s="570"/>
    </row>
    <row r="288" spans="1:1">
      <c r="A288" s="570"/>
    </row>
    <row r="289" spans="1:1">
      <c r="A289" s="570"/>
    </row>
    <row r="290" spans="1:1">
      <c r="A290" s="570"/>
    </row>
    <row r="291" spans="1:1">
      <c r="A291" s="570"/>
    </row>
    <row r="292" spans="1:1">
      <c r="A292" s="570"/>
    </row>
    <row r="293" spans="1:1">
      <c r="A293" s="570"/>
    </row>
    <row r="294" spans="1:1">
      <c r="A294" s="570"/>
    </row>
    <row r="295" spans="1:1">
      <c r="A295" s="570"/>
    </row>
    <row r="296" spans="1:1">
      <c r="A296" s="570"/>
    </row>
    <row r="297" spans="1:1">
      <c r="A297" s="570"/>
    </row>
    <row r="298" spans="1:1">
      <c r="A298" s="570"/>
    </row>
    <row r="299" spans="1:1">
      <c r="A299" s="570"/>
    </row>
    <row r="300" spans="1:1">
      <c r="A300" s="570"/>
    </row>
    <row r="301" spans="1:1">
      <c r="A301" s="570"/>
    </row>
    <row r="302" spans="1:1">
      <c r="A302" s="570"/>
    </row>
    <row r="303" spans="1:1">
      <c r="A303" s="570"/>
    </row>
    <row r="304" spans="1:1">
      <c r="A304" s="570"/>
    </row>
    <row r="305" spans="1:1">
      <c r="A305" s="570"/>
    </row>
    <row r="306" spans="1:1">
      <c r="A306" s="570"/>
    </row>
    <row r="307" spans="1:1">
      <c r="A307" s="570"/>
    </row>
    <row r="308" spans="1:1">
      <c r="A308" s="570"/>
    </row>
    <row r="309" spans="1:1">
      <c r="A309" s="570"/>
    </row>
    <row r="310" spans="1:1">
      <c r="A310" s="570"/>
    </row>
    <row r="311" spans="1:1">
      <c r="A311" s="570"/>
    </row>
    <row r="312" spans="1:1">
      <c r="A312" s="570"/>
    </row>
    <row r="313" spans="1:1">
      <c r="A313" s="570"/>
    </row>
    <row r="314" spans="1:1">
      <c r="A314" s="570"/>
    </row>
    <row r="315" spans="1:1">
      <c r="A315" s="570"/>
    </row>
    <row r="316" spans="1:1">
      <c r="A316" s="570"/>
    </row>
    <row r="317" spans="1:1">
      <c r="A317" s="570"/>
    </row>
    <row r="318" spans="1:1">
      <c r="A318" s="570"/>
    </row>
    <row r="319" spans="1:1">
      <c r="A319" s="570"/>
    </row>
    <row r="320" spans="1:1">
      <c r="A320" s="570"/>
    </row>
    <row r="321" spans="1:1">
      <c r="A321" s="570"/>
    </row>
    <row r="322" spans="1:1">
      <c r="A322" s="570"/>
    </row>
    <row r="323" spans="1:1">
      <c r="A323" s="570"/>
    </row>
    <row r="324" spans="1:1">
      <c r="A324" s="570"/>
    </row>
    <row r="325" spans="1:1">
      <c r="A325" s="570"/>
    </row>
    <row r="326" spans="1:1">
      <c r="A326" s="570"/>
    </row>
    <row r="327" spans="1:1">
      <c r="A327" s="570"/>
    </row>
    <row r="328" spans="1:1">
      <c r="A328" s="570"/>
    </row>
    <row r="329" spans="1:1">
      <c r="A329" s="570"/>
    </row>
    <row r="330" spans="1:1">
      <c r="A330" s="570"/>
    </row>
    <row r="331" spans="1:1">
      <c r="A331" s="570"/>
    </row>
    <row r="332" spans="1:1">
      <c r="A332" s="570"/>
    </row>
    <row r="333" spans="1:1">
      <c r="A333" s="570"/>
    </row>
    <row r="334" spans="1:1">
      <c r="A334" s="570"/>
    </row>
    <row r="335" spans="1:1">
      <c r="A335" s="570"/>
    </row>
    <row r="336" spans="1:1">
      <c r="A336" s="570"/>
    </row>
    <row r="337" spans="1:1">
      <c r="A337" s="570"/>
    </row>
    <row r="338" spans="1:1">
      <c r="A338" s="570"/>
    </row>
    <row r="339" spans="1:1">
      <c r="A339" s="570"/>
    </row>
    <row r="340" spans="1:1">
      <c r="A340" s="570"/>
    </row>
    <row r="341" spans="1:1">
      <c r="A341" s="570"/>
    </row>
    <row r="342" spans="1:1">
      <c r="A342" s="570"/>
    </row>
    <row r="343" spans="1:1">
      <c r="A343" s="570"/>
    </row>
    <row r="344" spans="1:1">
      <c r="A344" s="570"/>
    </row>
    <row r="345" spans="1:1">
      <c r="A345" s="570"/>
    </row>
    <row r="346" spans="1:1">
      <c r="A346" s="570"/>
    </row>
    <row r="347" spans="1:1">
      <c r="A347" s="570"/>
    </row>
    <row r="348" spans="1:1">
      <c r="A348" s="570"/>
    </row>
    <row r="349" spans="1:1">
      <c r="A349" s="570"/>
    </row>
    <row r="350" spans="1:1">
      <c r="A350" s="570"/>
    </row>
    <row r="351" spans="1:1">
      <c r="A351" s="570"/>
    </row>
    <row r="352" spans="1:1">
      <c r="A352" s="570"/>
    </row>
    <row r="353" spans="1:1">
      <c r="A353" s="570"/>
    </row>
    <row r="354" spans="1:1">
      <c r="A354" s="570"/>
    </row>
    <row r="355" spans="1:1">
      <c r="A355" s="570"/>
    </row>
    <row r="356" spans="1:1">
      <c r="A356" s="570"/>
    </row>
    <row r="357" spans="1:1">
      <c r="A357" s="570"/>
    </row>
    <row r="358" spans="1:1">
      <c r="A358" s="570"/>
    </row>
    <row r="359" spans="1:1">
      <c r="A359" s="570"/>
    </row>
    <row r="360" spans="1:1">
      <c r="A360" s="570"/>
    </row>
    <row r="361" spans="1:1">
      <c r="A361" s="570"/>
    </row>
    <row r="362" spans="1:1">
      <c r="A362" s="570"/>
    </row>
    <row r="363" spans="1:1">
      <c r="A363" s="570"/>
    </row>
    <row r="364" spans="1:1">
      <c r="A364" s="570"/>
    </row>
    <row r="365" spans="1:1">
      <c r="A365" s="570"/>
    </row>
    <row r="366" spans="1:1">
      <c r="A366" s="570"/>
    </row>
    <row r="367" spans="1:1">
      <c r="A367" s="570"/>
    </row>
    <row r="368" spans="1:1">
      <c r="A368" s="570"/>
    </row>
    <row r="369" spans="1:1">
      <c r="A369" s="570"/>
    </row>
    <row r="370" spans="1:1">
      <c r="A370" s="570"/>
    </row>
    <row r="371" spans="1:1">
      <c r="A371" s="570"/>
    </row>
    <row r="372" spans="1:1">
      <c r="A372" s="570"/>
    </row>
    <row r="373" spans="1:1">
      <c r="A373" s="570"/>
    </row>
    <row r="374" spans="1:1">
      <c r="A374" s="570"/>
    </row>
    <row r="375" spans="1:1">
      <c r="A375" s="570"/>
    </row>
    <row r="376" spans="1:1">
      <c r="A376" s="570"/>
    </row>
    <row r="377" spans="1:1">
      <c r="A377" s="570"/>
    </row>
    <row r="378" spans="1:1">
      <c r="A378" s="570"/>
    </row>
    <row r="379" spans="1:1">
      <c r="A379" s="570"/>
    </row>
    <row r="380" spans="1:1">
      <c r="A380" s="570"/>
    </row>
    <row r="381" spans="1:1">
      <c r="A381" s="570"/>
    </row>
    <row r="382" spans="1:1">
      <c r="A382" s="570"/>
    </row>
    <row r="383" spans="1:1">
      <c r="A383" s="570"/>
    </row>
    <row r="384" spans="1:1">
      <c r="A384" s="570"/>
    </row>
    <row r="385" spans="1:1">
      <c r="A385" s="570"/>
    </row>
    <row r="386" spans="1:1">
      <c r="A386" s="570"/>
    </row>
    <row r="387" spans="1:1">
      <c r="A387" s="570"/>
    </row>
    <row r="388" spans="1:1">
      <c r="A388" s="570"/>
    </row>
    <row r="389" spans="1:1">
      <c r="A389" s="570"/>
    </row>
    <row r="390" spans="1:1">
      <c r="A390" s="570"/>
    </row>
    <row r="391" spans="1:1">
      <c r="A391" s="570"/>
    </row>
    <row r="392" spans="1:1">
      <c r="A392" s="570"/>
    </row>
    <row r="393" spans="1:1">
      <c r="A393" s="570"/>
    </row>
    <row r="394" spans="1:1">
      <c r="A394" s="570"/>
    </row>
    <row r="395" spans="1:1">
      <c r="A395" s="570"/>
    </row>
    <row r="396" spans="1:1">
      <c r="A396" s="570"/>
    </row>
    <row r="397" spans="1:1">
      <c r="A397" s="570"/>
    </row>
    <row r="398" spans="1:1">
      <c r="A398" s="570"/>
    </row>
    <row r="399" spans="1:1">
      <c r="A399" s="570"/>
    </row>
    <row r="400" spans="1:1">
      <c r="A400" s="570"/>
    </row>
    <row r="401" spans="1:1">
      <c r="A401" s="570"/>
    </row>
    <row r="402" spans="1:1">
      <c r="A402" s="570"/>
    </row>
    <row r="403" spans="1:1">
      <c r="A403" s="570"/>
    </row>
    <row r="404" spans="1:1">
      <c r="A404" s="570"/>
    </row>
    <row r="405" spans="1:1">
      <c r="A405" s="570"/>
    </row>
    <row r="406" spans="1:1">
      <c r="A406" s="570"/>
    </row>
    <row r="407" spans="1:1">
      <c r="A407" s="570"/>
    </row>
    <row r="408" spans="1:1">
      <c r="A408" s="570"/>
    </row>
    <row r="409" spans="1:1">
      <c r="A409" s="570"/>
    </row>
    <row r="410" spans="1:1">
      <c r="A410" s="570"/>
    </row>
    <row r="411" spans="1:1">
      <c r="A411" s="570"/>
    </row>
    <row r="412" spans="1:1">
      <c r="A412" s="570"/>
    </row>
    <row r="413" spans="1:1">
      <c r="A413" s="570"/>
    </row>
    <row r="414" spans="1:1">
      <c r="A414" s="570"/>
    </row>
    <row r="415" spans="1:1">
      <c r="A415" s="570"/>
    </row>
    <row r="416" spans="1:1">
      <c r="A416" s="570"/>
    </row>
    <row r="417" spans="1:1">
      <c r="A417" s="570"/>
    </row>
    <row r="418" spans="1:1">
      <c r="A418" s="570"/>
    </row>
    <row r="419" spans="1:1">
      <c r="A419" s="570"/>
    </row>
    <row r="420" spans="1:1">
      <c r="A420" s="570"/>
    </row>
    <row r="421" spans="1:1">
      <c r="A421" s="570"/>
    </row>
    <row r="422" spans="1:1">
      <c r="A422" s="570"/>
    </row>
    <row r="423" spans="1:1">
      <c r="A423" s="570"/>
    </row>
    <row r="424" spans="1:1">
      <c r="A424" s="570"/>
    </row>
    <row r="425" spans="1:1">
      <c r="A425" s="570"/>
    </row>
    <row r="426" spans="1:1">
      <c r="A426" s="570"/>
    </row>
    <row r="427" spans="1:1">
      <c r="A427" s="570"/>
    </row>
    <row r="428" spans="1:1">
      <c r="A428" s="570"/>
    </row>
    <row r="429" spans="1:1">
      <c r="A429" s="570"/>
    </row>
    <row r="430" spans="1:1">
      <c r="A430" s="570"/>
    </row>
    <row r="431" spans="1:1">
      <c r="A431" s="570"/>
    </row>
    <row r="432" spans="1:1">
      <c r="A432" s="570"/>
    </row>
    <row r="433" spans="1:1">
      <c r="A433" s="570"/>
    </row>
    <row r="434" spans="1:1">
      <c r="A434" s="570"/>
    </row>
    <row r="435" spans="1:1">
      <c r="A435" s="570"/>
    </row>
    <row r="436" spans="1:1">
      <c r="A436" s="570"/>
    </row>
    <row r="437" spans="1:1">
      <c r="A437" s="570"/>
    </row>
    <row r="438" spans="1:1">
      <c r="A438" s="570"/>
    </row>
    <row r="439" spans="1:1">
      <c r="A439" s="570"/>
    </row>
    <row r="440" spans="1:1">
      <c r="A440" s="570"/>
    </row>
    <row r="441" spans="1:1">
      <c r="A441" s="570"/>
    </row>
    <row r="442" spans="1:1">
      <c r="A442" s="570"/>
    </row>
    <row r="443" spans="1:1">
      <c r="A443" s="570"/>
    </row>
    <row r="444" spans="1:1">
      <c r="A444" s="570"/>
    </row>
    <row r="445" spans="1:1">
      <c r="A445" s="570"/>
    </row>
    <row r="446" spans="1:1">
      <c r="A446" s="570"/>
    </row>
    <row r="447" spans="1:1">
      <c r="A447" s="570"/>
    </row>
    <row r="448" spans="1:1">
      <c r="A448" s="570"/>
    </row>
    <row r="449" spans="1:1">
      <c r="A449" s="570"/>
    </row>
    <row r="450" spans="1:1">
      <c r="A450" s="570"/>
    </row>
    <row r="451" spans="1:1">
      <c r="A451" s="570"/>
    </row>
    <row r="452" spans="1:1">
      <c r="A452" s="570"/>
    </row>
    <row r="453" spans="1:1">
      <c r="A453" s="570"/>
    </row>
    <row r="454" spans="1:1">
      <c r="A454" s="570"/>
    </row>
    <row r="455" spans="1:1">
      <c r="A455" s="570"/>
    </row>
    <row r="456" spans="1:1">
      <c r="A456" s="570"/>
    </row>
    <row r="457" spans="1:1">
      <c r="A457" s="570"/>
    </row>
    <row r="458" spans="1:1">
      <c r="A458" s="570"/>
    </row>
    <row r="459" spans="1:1">
      <c r="A459" s="570"/>
    </row>
    <row r="460" spans="1:1">
      <c r="A460" s="570"/>
    </row>
    <row r="461" spans="1:1">
      <c r="A461" s="570"/>
    </row>
    <row r="462" spans="1:1">
      <c r="A462" s="570"/>
    </row>
    <row r="463" spans="1:1">
      <c r="A463" s="570"/>
    </row>
    <row r="464" spans="1:1">
      <c r="A464" s="570"/>
    </row>
    <row r="465" spans="1:1">
      <c r="A465" s="570"/>
    </row>
    <row r="466" spans="1:1">
      <c r="A466" s="570"/>
    </row>
    <row r="467" spans="1:1">
      <c r="A467" s="570"/>
    </row>
    <row r="468" spans="1:1">
      <c r="A468" s="570"/>
    </row>
    <row r="469" spans="1:1">
      <c r="A469" s="570"/>
    </row>
    <row r="470" spans="1:1">
      <c r="A470" s="570"/>
    </row>
    <row r="471" spans="1:1">
      <c r="A471" s="570"/>
    </row>
    <row r="472" spans="1:1">
      <c r="A472" s="570"/>
    </row>
    <row r="473" spans="1:1">
      <c r="A473" s="570"/>
    </row>
    <row r="474" spans="1:1">
      <c r="A474" s="570"/>
    </row>
    <row r="475" spans="1:1">
      <c r="A475" s="570"/>
    </row>
    <row r="476" spans="1:1">
      <c r="A476" s="570"/>
    </row>
    <row r="477" spans="1:1">
      <c r="A477" s="570"/>
    </row>
    <row r="478" spans="1:1">
      <c r="A478" s="570"/>
    </row>
    <row r="479" spans="1:1">
      <c r="A479" s="570"/>
    </row>
    <row r="480" spans="1:1">
      <c r="A480" s="570"/>
    </row>
    <row r="481" spans="1:1">
      <c r="A481" s="570"/>
    </row>
    <row r="482" spans="1:1">
      <c r="A482" s="570"/>
    </row>
    <row r="483" spans="1:1">
      <c r="A483" s="570"/>
    </row>
    <row r="484" spans="1:1">
      <c r="A484" s="570"/>
    </row>
    <row r="485" spans="1:1">
      <c r="A485" s="570"/>
    </row>
    <row r="486" spans="1:1">
      <c r="A486" s="570"/>
    </row>
    <row r="487" spans="1:1">
      <c r="A487" s="570"/>
    </row>
    <row r="488" spans="1:1">
      <c r="A488" s="570"/>
    </row>
    <row r="489" spans="1:1">
      <c r="A489" s="570"/>
    </row>
    <row r="490" spans="1:1">
      <c r="A490" s="570"/>
    </row>
    <row r="491" spans="1:1">
      <c r="A491" s="570"/>
    </row>
    <row r="492" spans="1:1">
      <c r="A492" s="570"/>
    </row>
    <row r="493" spans="1:1">
      <c r="A493" s="570"/>
    </row>
    <row r="494" spans="1:1">
      <c r="A494" s="570"/>
    </row>
    <row r="495" spans="1:1">
      <c r="A495" s="570"/>
    </row>
    <row r="496" spans="1:1">
      <c r="A496" s="570"/>
    </row>
    <row r="497" spans="1:1">
      <c r="A497" s="570"/>
    </row>
    <row r="498" spans="1:1">
      <c r="A498" s="570"/>
    </row>
    <row r="499" spans="1:1">
      <c r="A499" s="570"/>
    </row>
    <row r="500" spans="1:1">
      <c r="A500" s="570"/>
    </row>
    <row r="501" spans="1:1">
      <c r="A501" s="570"/>
    </row>
    <row r="502" spans="1:1">
      <c r="A502" s="570"/>
    </row>
  </sheetData>
  <mergeCells count="1">
    <mergeCell ref="B91:B92"/>
  </mergeCells>
  <phoneticPr fontId="3"/>
  <printOptions horizontalCentered="1"/>
  <pageMargins left="0.59055118110236227" right="0.59055118110236227" top="0.98425196850393704" bottom="0.19685039370078741" header="0.70866141732283472" footer="0.31496062992125984"/>
  <pageSetup paperSize="9" scale="95" orientation="landscape" verticalDpi="150" r:id="rId1"/>
  <headerFooter alignWithMargins="0">
    <oddFooter>&amp;C&amp;P</oddFooter>
  </headerFooter>
  <rowBreaks count="3" manualBreakCount="3">
    <brk id="17" max="7" man="1"/>
    <brk id="34" max="7" man="1"/>
    <brk id="5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00B0F0"/>
  </sheetPr>
  <dimension ref="A2:BC341"/>
  <sheetViews>
    <sheetView view="pageBreakPreview" zoomScaleSheetLayoutView="100" workbookViewId="0"/>
  </sheetViews>
  <sheetFormatPr defaultRowHeight="13.5"/>
  <cols>
    <col min="1" max="1" width="13" customWidth="1"/>
    <col min="4" max="5" width="9.125" bestFit="1" customWidth="1"/>
    <col min="6" max="7" width="11.625" customWidth="1"/>
    <col min="8" max="8" width="12.5" customWidth="1"/>
    <col min="9" max="9" width="11.25" customWidth="1"/>
    <col min="10" max="11" width="12.5" customWidth="1"/>
    <col min="14" max="14" width="9.625" customWidth="1"/>
    <col min="15" max="15" width="10.625" customWidth="1"/>
    <col min="16" max="16" width="6.625" customWidth="1"/>
    <col min="17" max="17" width="5.625" customWidth="1"/>
    <col min="18" max="56" width="4.625" customWidth="1"/>
  </cols>
  <sheetData>
    <row r="2" spans="1:14" ht="21">
      <c r="A2" s="34" t="s">
        <v>28</v>
      </c>
      <c r="B2" s="897" t="s">
        <v>250</v>
      </c>
      <c r="C2" s="897"/>
      <c r="D2" s="898" t="s">
        <v>26</v>
      </c>
      <c r="E2" s="898"/>
      <c r="F2" s="898"/>
      <c r="G2" s="898"/>
      <c r="H2" s="898"/>
      <c r="I2" s="898"/>
      <c r="J2" s="898"/>
      <c r="K2" s="292"/>
      <c r="L2" s="901" t="s">
        <v>174</v>
      </c>
      <c r="M2" s="902"/>
    </row>
    <row r="3" spans="1:14" ht="14.25">
      <c r="A3" s="35"/>
      <c r="B3" s="907"/>
      <c r="C3" s="907"/>
      <c r="D3" s="899"/>
      <c r="E3" s="899"/>
      <c r="F3" s="899"/>
      <c r="G3" s="899"/>
      <c r="H3" s="899"/>
      <c r="I3" s="899"/>
      <c r="J3" s="899"/>
      <c r="K3" s="293" t="s">
        <v>29</v>
      </c>
      <c r="L3" s="903"/>
      <c r="M3" s="904"/>
    </row>
    <row r="4" spans="1:14" ht="14.25" customHeight="1">
      <c r="A4" s="908"/>
      <c r="B4" s="903"/>
      <c r="C4" s="903"/>
      <c r="D4" s="899"/>
      <c r="E4" s="899"/>
      <c r="F4" s="899"/>
      <c r="G4" s="899"/>
      <c r="H4" s="899"/>
      <c r="I4" s="899"/>
      <c r="J4" s="899"/>
      <c r="K4" s="293" t="s">
        <v>30</v>
      </c>
      <c r="L4" s="903"/>
      <c r="M4" s="904"/>
    </row>
    <row r="5" spans="1:14" ht="13.5" customHeight="1">
      <c r="A5" s="909"/>
      <c r="B5" s="905"/>
      <c r="C5" s="905"/>
      <c r="D5" s="900"/>
      <c r="E5" s="900"/>
      <c r="F5" s="900"/>
      <c r="G5" s="900"/>
      <c r="H5" s="900"/>
      <c r="I5" s="900"/>
      <c r="J5" s="900"/>
      <c r="K5" s="36"/>
      <c r="L5" s="905"/>
      <c r="M5" s="906"/>
    </row>
    <row r="6" spans="1:14" ht="13.5" customHeight="1">
      <c r="A6" s="910" t="s">
        <v>31</v>
      </c>
      <c r="B6" s="913" t="s">
        <v>32</v>
      </c>
      <c r="C6" s="902"/>
      <c r="D6" s="913" t="s">
        <v>33</v>
      </c>
      <c r="E6" s="902"/>
      <c r="F6" s="910" t="s">
        <v>34</v>
      </c>
      <c r="G6" s="914" t="s">
        <v>35</v>
      </c>
      <c r="H6" s="910" t="s">
        <v>36</v>
      </c>
      <c r="I6" s="910" t="s">
        <v>35</v>
      </c>
      <c r="J6" s="910" t="s">
        <v>37</v>
      </c>
      <c r="K6" s="910" t="s">
        <v>38</v>
      </c>
      <c r="L6" s="913" t="s">
        <v>39</v>
      </c>
      <c r="M6" s="902"/>
    </row>
    <row r="7" spans="1:14" ht="13.5" customHeight="1">
      <c r="A7" s="911"/>
      <c r="B7" s="908"/>
      <c r="C7" s="904"/>
      <c r="D7" s="909"/>
      <c r="E7" s="906"/>
      <c r="F7" s="911"/>
      <c r="G7" s="915"/>
      <c r="H7" s="911"/>
      <c r="I7" s="911"/>
      <c r="J7" s="911"/>
      <c r="K7" s="911"/>
      <c r="L7" s="908"/>
      <c r="M7" s="904"/>
    </row>
    <row r="8" spans="1:14" ht="14.25" customHeight="1">
      <c r="A8" s="911"/>
      <c r="B8" s="908"/>
      <c r="C8" s="904"/>
      <c r="D8" s="867" t="s">
        <v>396</v>
      </c>
      <c r="E8" s="867" t="s">
        <v>397</v>
      </c>
      <c r="F8" s="911"/>
      <c r="G8" s="37"/>
      <c r="H8" s="911"/>
      <c r="I8" s="911"/>
      <c r="J8" s="911"/>
      <c r="K8" s="911"/>
      <c r="L8" s="908"/>
      <c r="M8" s="904"/>
    </row>
    <row r="9" spans="1:14" ht="13.5" customHeight="1">
      <c r="A9" s="911"/>
      <c r="B9" s="908"/>
      <c r="C9" s="904"/>
      <c r="D9" s="916"/>
      <c r="E9" s="916"/>
      <c r="F9" s="911"/>
      <c r="G9" s="911" t="s">
        <v>27</v>
      </c>
      <c r="H9" s="911"/>
      <c r="I9" s="911"/>
      <c r="J9" s="911"/>
      <c r="K9" s="911"/>
      <c r="L9" s="908"/>
      <c r="M9" s="904"/>
    </row>
    <row r="10" spans="1:14" ht="13.5" customHeight="1">
      <c r="A10" s="912"/>
      <c r="B10" s="909"/>
      <c r="C10" s="906"/>
      <c r="D10" s="868"/>
      <c r="E10" s="868"/>
      <c r="F10" s="912"/>
      <c r="G10" s="912"/>
      <c r="H10" s="912"/>
      <c r="I10" s="912"/>
      <c r="J10" s="912"/>
      <c r="K10" s="912"/>
      <c r="L10" s="909"/>
      <c r="M10" s="906"/>
    </row>
    <row r="11" spans="1:14" ht="13.5" customHeight="1">
      <c r="A11" s="843" t="s">
        <v>40</v>
      </c>
      <c r="B11" s="855"/>
      <c r="C11" s="857"/>
      <c r="D11" s="843"/>
      <c r="E11" s="843"/>
      <c r="F11" s="843"/>
      <c r="G11" s="843"/>
      <c r="H11" s="863"/>
      <c r="I11" s="843"/>
      <c r="J11" s="869"/>
      <c r="K11" s="865"/>
      <c r="L11" s="934"/>
      <c r="M11" s="935"/>
    </row>
    <row r="12" spans="1:14">
      <c r="A12" s="844"/>
      <c r="B12" s="858"/>
      <c r="C12" s="860"/>
      <c r="D12" s="844"/>
      <c r="E12" s="844"/>
      <c r="F12" s="844"/>
      <c r="G12" s="844"/>
      <c r="H12" s="864"/>
      <c r="I12" s="844"/>
      <c r="J12" s="870"/>
      <c r="K12" s="866"/>
      <c r="L12" s="936"/>
      <c r="M12" s="937"/>
      <c r="N12" s="41"/>
    </row>
    <row r="13" spans="1:14" ht="13.5" customHeight="1">
      <c r="A13" s="843" t="s">
        <v>49</v>
      </c>
      <c r="B13" s="855" t="s">
        <v>264</v>
      </c>
      <c r="C13" s="857"/>
      <c r="D13" s="843">
        <v>3000</v>
      </c>
      <c r="E13" s="843" t="s">
        <v>398</v>
      </c>
      <c r="F13" s="309"/>
      <c r="G13" s="309"/>
      <c r="H13" s="863">
        <v>1</v>
      </c>
      <c r="I13" s="843" t="s">
        <v>21</v>
      </c>
      <c r="J13" s="869"/>
      <c r="K13" s="1005"/>
      <c r="L13" s="980"/>
      <c r="M13" s="981"/>
      <c r="N13" s="41"/>
    </row>
    <row r="14" spans="1:14">
      <c r="A14" s="844"/>
      <c r="B14" s="858"/>
      <c r="C14" s="860"/>
      <c r="D14" s="844"/>
      <c r="E14" s="844"/>
      <c r="F14" s="309"/>
      <c r="G14" s="309"/>
      <c r="H14" s="864"/>
      <c r="I14" s="844"/>
      <c r="J14" s="870"/>
      <c r="K14" s="1006"/>
      <c r="L14" s="982"/>
      <c r="M14" s="983"/>
      <c r="N14" s="41"/>
    </row>
    <row r="15" spans="1:14" ht="13.5" customHeight="1">
      <c r="A15" s="843" t="s">
        <v>49</v>
      </c>
      <c r="B15" s="855" t="s">
        <v>75</v>
      </c>
      <c r="C15" s="857"/>
      <c r="D15" s="843">
        <v>3000</v>
      </c>
      <c r="E15" s="843" t="s">
        <v>399</v>
      </c>
      <c r="F15" s="843"/>
      <c r="G15" s="843"/>
      <c r="H15" s="863">
        <v>3</v>
      </c>
      <c r="I15" s="843" t="s">
        <v>21</v>
      </c>
      <c r="J15" s="869"/>
      <c r="K15" s="1005"/>
      <c r="L15" s="980"/>
      <c r="M15" s="981"/>
      <c r="N15" s="41"/>
    </row>
    <row r="16" spans="1:14">
      <c r="A16" s="844"/>
      <c r="B16" s="858"/>
      <c r="C16" s="860"/>
      <c r="D16" s="844"/>
      <c r="E16" s="844"/>
      <c r="F16" s="844"/>
      <c r="G16" s="844"/>
      <c r="H16" s="864"/>
      <c r="I16" s="844"/>
      <c r="J16" s="870"/>
      <c r="K16" s="1006"/>
      <c r="L16" s="982"/>
      <c r="M16" s="983"/>
      <c r="N16" s="41"/>
    </row>
    <row r="17" spans="1:15" ht="13.5" customHeight="1">
      <c r="A17" s="843"/>
      <c r="B17" s="855" t="s">
        <v>219</v>
      </c>
      <c r="C17" s="857"/>
      <c r="D17" s="843">
        <v>3000</v>
      </c>
      <c r="E17" s="867" t="s">
        <v>399</v>
      </c>
      <c r="F17" s="843"/>
      <c r="G17" s="843"/>
      <c r="H17" s="863">
        <v>3</v>
      </c>
      <c r="I17" s="843" t="s">
        <v>21</v>
      </c>
      <c r="J17" s="869"/>
      <c r="K17" s="1005"/>
      <c r="L17" s="980"/>
      <c r="M17" s="981"/>
      <c r="N17" s="41"/>
    </row>
    <row r="18" spans="1:15">
      <c r="A18" s="844"/>
      <c r="B18" s="858"/>
      <c r="C18" s="860"/>
      <c r="D18" s="844"/>
      <c r="E18" s="868"/>
      <c r="F18" s="844"/>
      <c r="G18" s="844"/>
      <c r="H18" s="864"/>
      <c r="I18" s="844"/>
      <c r="J18" s="870"/>
      <c r="K18" s="1006"/>
      <c r="L18" s="982"/>
      <c r="M18" s="983"/>
      <c r="N18" s="41"/>
    </row>
    <row r="19" spans="1:15">
      <c r="A19" s="843"/>
      <c r="B19" s="855" t="s">
        <v>270</v>
      </c>
      <c r="C19" s="857"/>
      <c r="D19" s="843">
        <v>4000</v>
      </c>
      <c r="E19" s="867" t="s">
        <v>400</v>
      </c>
      <c r="F19" s="843"/>
      <c r="G19" s="843"/>
      <c r="H19" s="863">
        <v>1</v>
      </c>
      <c r="I19" s="843" t="s">
        <v>21</v>
      </c>
      <c r="J19" s="869"/>
      <c r="K19" s="1005"/>
      <c r="L19" s="980"/>
      <c r="M19" s="981"/>
      <c r="N19" s="41"/>
    </row>
    <row r="20" spans="1:15">
      <c r="A20" s="844"/>
      <c r="B20" s="858"/>
      <c r="C20" s="860"/>
      <c r="D20" s="844"/>
      <c r="E20" s="868"/>
      <c r="F20" s="844"/>
      <c r="G20" s="844"/>
      <c r="H20" s="864"/>
      <c r="I20" s="844"/>
      <c r="J20" s="870"/>
      <c r="K20" s="1006"/>
      <c r="L20" s="982"/>
      <c r="M20" s="983"/>
      <c r="N20" s="41"/>
    </row>
    <row r="21" spans="1:15">
      <c r="A21" s="843"/>
      <c r="B21" s="855" t="s">
        <v>271</v>
      </c>
      <c r="C21" s="857"/>
      <c r="D21" s="843">
        <v>3000</v>
      </c>
      <c r="E21" s="867" t="s">
        <v>400</v>
      </c>
      <c r="F21" s="843"/>
      <c r="G21" s="843"/>
      <c r="H21" s="863">
        <v>9</v>
      </c>
      <c r="I21" s="843" t="s">
        <v>21</v>
      </c>
      <c r="J21" s="869"/>
      <c r="K21" s="1005"/>
      <c r="L21" s="980"/>
      <c r="M21" s="981"/>
      <c r="N21" s="151"/>
      <c r="O21" s="132"/>
    </row>
    <row r="22" spans="1:15">
      <c r="A22" s="844"/>
      <c r="B22" s="858"/>
      <c r="C22" s="860"/>
      <c r="D22" s="844"/>
      <c r="E22" s="868"/>
      <c r="F22" s="844"/>
      <c r="G22" s="844"/>
      <c r="H22" s="864"/>
      <c r="I22" s="844"/>
      <c r="J22" s="870"/>
      <c r="K22" s="1006"/>
      <c r="L22" s="982"/>
      <c r="M22" s="983"/>
      <c r="N22" s="151"/>
      <c r="O22" s="132"/>
    </row>
    <row r="23" spans="1:15" ht="13.5" customHeight="1">
      <c r="A23" s="843"/>
      <c r="B23" s="855" t="s">
        <v>272</v>
      </c>
      <c r="C23" s="857"/>
      <c r="D23" s="843">
        <v>3000</v>
      </c>
      <c r="E23" s="867" t="s">
        <v>401</v>
      </c>
      <c r="F23" s="843"/>
      <c r="G23" s="843"/>
      <c r="H23" s="863">
        <v>2</v>
      </c>
      <c r="I23" s="843" t="s">
        <v>21</v>
      </c>
      <c r="J23" s="869"/>
      <c r="K23" s="1005"/>
      <c r="L23" s="980"/>
      <c r="M23" s="981"/>
      <c r="N23" s="41"/>
    </row>
    <row r="24" spans="1:15">
      <c r="A24" s="844"/>
      <c r="B24" s="858"/>
      <c r="C24" s="860"/>
      <c r="D24" s="844"/>
      <c r="E24" s="868"/>
      <c r="F24" s="844"/>
      <c r="G24" s="844"/>
      <c r="H24" s="864"/>
      <c r="I24" s="844"/>
      <c r="J24" s="870"/>
      <c r="K24" s="1006"/>
      <c r="L24" s="982"/>
      <c r="M24" s="983"/>
      <c r="N24" s="41"/>
    </row>
    <row r="25" spans="1:15" ht="13.5" customHeight="1">
      <c r="A25" s="843"/>
      <c r="B25" s="855" t="s">
        <v>272</v>
      </c>
      <c r="C25" s="857"/>
      <c r="D25" s="843">
        <v>4000</v>
      </c>
      <c r="E25" s="867" t="s">
        <v>401</v>
      </c>
      <c r="F25" s="843"/>
      <c r="G25" s="843"/>
      <c r="H25" s="863">
        <v>2</v>
      </c>
      <c r="I25" s="843" t="s">
        <v>21</v>
      </c>
      <c r="J25" s="879"/>
      <c r="K25" s="1005"/>
      <c r="L25" s="980"/>
      <c r="M25" s="981"/>
      <c r="N25" s="194"/>
    </row>
    <row r="26" spans="1:15">
      <c r="A26" s="844"/>
      <c r="B26" s="858"/>
      <c r="C26" s="860"/>
      <c r="D26" s="844"/>
      <c r="E26" s="868"/>
      <c r="F26" s="844"/>
      <c r="G26" s="844"/>
      <c r="H26" s="864"/>
      <c r="I26" s="844"/>
      <c r="J26" s="880"/>
      <c r="K26" s="1006"/>
      <c r="L26" s="982"/>
      <c r="M26" s="983"/>
      <c r="N26" s="41"/>
    </row>
    <row r="27" spans="1:15">
      <c r="A27" s="309"/>
      <c r="B27" s="855" t="s">
        <v>273</v>
      </c>
      <c r="C27" s="857"/>
      <c r="D27" s="843">
        <v>4000</v>
      </c>
      <c r="E27" s="867" t="s">
        <v>402</v>
      </c>
      <c r="F27" s="309"/>
      <c r="G27" s="309"/>
      <c r="H27" s="863">
        <v>6</v>
      </c>
      <c r="I27" s="843" t="s">
        <v>21</v>
      </c>
      <c r="J27" s="879"/>
      <c r="K27" s="1005"/>
      <c r="L27" s="980"/>
      <c r="M27" s="981"/>
      <c r="N27" s="41"/>
    </row>
    <row r="28" spans="1:15">
      <c r="A28" s="309"/>
      <c r="B28" s="858"/>
      <c r="C28" s="860"/>
      <c r="D28" s="844"/>
      <c r="E28" s="868"/>
      <c r="F28" s="309"/>
      <c r="G28" s="309"/>
      <c r="H28" s="864"/>
      <c r="I28" s="844"/>
      <c r="J28" s="880"/>
      <c r="K28" s="1006"/>
      <c r="L28" s="982"/>
      <c r="M28" s="983"/>
      <c r="N28" s="41"/>
    </row>
    <row r="29" spans="1:15" ht="13.5" customHeight="1">
      <c r="A29" s="843"/>
      <c r="B29" s="855" t="s">
        <v>274</v>
      </c>
      <c r="C29" s="857"/>
      <c r="D29" s="843">
        <v>2000</v>
      </c>
      <c r="E29" s="843" t="s">
        <v>402</v>
      </c>
      <c r="F29" s="843"/>
      <c r="G29" s="843"/>
      <c r="H29" s="863">
        <v>4</v>
      </c>
      <c r="I29" s="843" t="s">
        <v>21</v>
      </c>
      <c r="J29" s="879"/>
      <c r="K29" s="1005"/>
      <c r="L29" s="980"/>
      <c r="M29" s="981"/>
      <c r="N29" s="41"/>
    </row>
    <row r="30" spans="1:15">
      <c r="A30" s="844"/>
      <c r="B30" s="858"/>
      <c r="C30" s="860"/>
      <c r="D30" s="844"/>
      <c r="E30" s="844"/>
      <c r="F30" s="844"/>
      <c r="G30" s="844"/>
      <c r="H30" s="864"/>
      <c r="I30" s="844"/>
      <c r="J30" s="880"/>
      <c r="K30" s="1006"/>
      <c r="L30" s="982"/>
      <c r="M30" s="983"/>
      <c r="N30" s="195"/>
    </row>
    <row r="31" spans="1:15" ht="13.5" customHeight="1">
      <c r="A31" s="843"/>
      <c r="B31" s="855" t="s">
        <v>275</v>
      </c>
      <c r="C31" s="857"/>
      <c r="D31" s="843">
        <v>4000</v>
      </c>
      <c r="E31" s="843" t="s">
        <v>403</v>
      </c>
      <c r="F31" s="843"/>
      <c r="G31" s="843"/>
      <c r="H31" s="863">
        <v>6</v>
      </c>
      <c r="I31" s="843" t="s">
        <v>21</v>
      </c>
      <c r="J31" s="877"/>
      <c r="K31" s="1005"/>
      <c r="L31" s="980"/>
      <c r="M31" s="981"/>
      <c r="N31" s="41"/>
    </row>
    <row r="32" spans="1:15">
      <c r="A32" s="844"/>
      <c r="B32" s="858"/>
      <c r="C32" s="860"/>
      <c r="D32" s="844"/>
      <c r="E32" s="844"/>
      <c r="F32" s="844"/>
      <c r="G32" s="844"/>
      <c r="H32" s="864"/>
      <c r="I32" s="844"/>
      <c r="J32" s="878"/>
      <c r="K32" s="1006"/>
      <c r="L32" s="982"/>
      <c r="M32" s="983"/>
      <c r="N32" s="41"/>
    </row>
    <row r="33" spans="1:55">
      <c r="A33" s="309"/>
      <c r="B33" s="855" t="s">
        <v>275</v>
      </c>
      <c r="C33" s="857"/>
      <c r="D33" s="843">
        <v>4000</v>
      </c>
      <c r="E33" s="843" t="s">
        <v>404</v>
      </c>
      <c r="F33" s="309"/>
      <c r="G33" s="309"/>
      <c r="H33" s="863">
        <v>18</v>
      </c>
      <c r="I33" s="843" t="s">
        <v>21</v>
      </c>
      <c r="J33" s="877"/>
      <c r="K33" s="1005"/>
      <c r="L33" s="980"/>
      <c r="M33" s="981"/>
      <c r="N33" s="41"/>
    </row>
    <row r="34" spans="1:55">
      <c r="A34" s="309"/>
      <c r="B34" s="858"/>
      <c r="C34" s="860"/>
      <c r="D34" s="844"/>
      <c r="E34" s="844"/>
      <c r="F34" s="309"/>
      <c r="G34" s="309"/>
      <c r="H34" s="864"/>
      <c r="I34" s="844"/>
      <c r="J34" s="878"/>
      <c r="K34" s="1006"/>
      <c r="L34" s="982"/>
      <c r="M34" s="983"/>
      <c r="N34" s="41"/>
    </row>
    <row r="35" spans="1:55" ht="13.5" customHeight="1">
      <c r="A35" s="843"/>
      <c r="B35" s="855" t="s">
        <v>276</v>
      </c>
      <c r="C35" s="857"/>
      <c r="D35" s="843">
        <v>4000</v>
      </c>
      <c r="E35" s="843" t="s">
        <v>405</v>
      </c>
      <c r="F35" s="843"/>
      <c r="G35" s="843"/>
      <c r="H35" s="863">
        <v>18</v>
      </c>
      <c r="I35" s="843" t="s">
        <v>21</v>
      </c>
      <c r="J35" s="877"/>
      <c r="K35" s="1005"/>
      <c r="L35" s="980"/>
      <c r="M35" s="981"/>
      <c r="N35" s="41"/>
    </row>
    <row r="36" spans="1:55">
      <c r="A36" s="844"/>
      <c r="B36" s="858"/>
      <c r="C36" s="860"/>
      <c r="D36" s="844"/>
      <c r="E36" s="844"/>
      <c r="F36" s="844"/>
      <c r="G36" s="844"/>
      <c r="H36" s="864"/>
      <c r="I36" s="844"/>
      <c r="J36" s="878"/>
      <c r="K36" s="1006"/>
      <c r="L36" s="982"/>
      <c r="M36" s="983"/>
      <c r="N36" s="41"/>
    </row>
    <row r="37" spans="1:55" ht="13.5" customHeight="1">
      <c r="A37" s="843"/>
      <c r="B37" s="855" t="s">
        <v>277</v>
      </c>
      <c r="C37" s="857"/>
      <c r="D37" s="843">
        <v>3000</v>
      </c>
      <c r="E37" s="843" t="s">
        <v>406</v>
      </c>
      <c r="F37" s="843"/>
      <c r="G37" s="843"/>
      <c r="H37" s="863">
        <v>22</v>
      </c>
      <c r="I37" s="843" t="s">
        <v>21</v>
      </c>
      <c r="J37" s="877"/>
      <c r="K37" s="1005"/>
      <c r="L37" s="980"/>
      <c r="M37" s="981"/>
      <c r="N37" s="41"/>
    </row>
    <row r="38" spans="1:55">
      <c r="A38" s="844"/>
      <c r="B38" s="858"/>
      <c r="C38" s="860"/>
      <c r="D38" s="844"/>
      <c r="E38" s="844"/>
      <c r="F38" s="844"/>
      <c r="G38" s="844"/>
      <c r="H38" s="864"/>
      <c r="I38" s="844"/>
      <c r="J38" s="878"/>
      <c r="K38" s="1006"/>
      <c r="L38" s="982"/>
      <c r="M38" s="983"/>
      <c r="N38" s="195"/>
    </row>
    <row r="39" spans="1:55" ht="13.5" customHeight="1">
      <c r="A39" s="843"/>
      <c r="B39" s="855" t="s">
        <v>278</v>
      </c>
      <c r="C39" s="857"/>
      <c r="D39" s="843">
        <v>2000</v>
      </c>
      <c r="E39" s="843" t="s">
        <v>407</v>
      </c>
      <c r="F39" s="843"/>
      <c r="G39" s="843"/>
      <c r="H39" s="863">
        <v>52</v>
      </c>
      <c r="I39" s="843" t="s">
        <v>119</v>
      </c>
      <c r="J39" s="877"/>
      <c r="K39" s="1005"/>
      <c r="L39" s="980"/>
      <c r="M39" s="981"/>
      <c r="N39" s="41"/>
    </row>
    <row r="40" spans="1:55">
      <c r="A40" s="844"/>
      <c r="B40" s="858"/>
      <c r="C40" s="860"/>
      <c r="D40" s="844"/>
      <c r="E40" s="844"/>
      <c r="F40" s="844"/>
      <c r="G40" s="844"/>
      <c r="H40" s="864"/>
      <c r="I40" s="844"/>
      <c r="J40" s="878"/>
      <c r="K40" s="1006"/>
      <c r="L40" s="982"/>
      <c r="M40" s="983"/>
      <c r="N40" s="196"/>
    </row>
    <row r="41" spans="1:55" ht="13.5" customHeight="1">
      <c r="A41" s="843"/>
      <c r="B41" s="855" t="s">
        <v>408</v>
      </c>
      <c r="C41" s="857"/>
      <c r="D41" s="843">
        <v>2000</v>
      </c>
      <c r="E41" s="843" t="s">
        <v>409</v>
      </c>
      <c r="F41" s="843"/>
      <c r="G41" s="843"/>
      <c r="H41" s="863">
        <v>2</v>
      </c>
      <c r="I41" s="843" t="s">
        <v>21</v>
      </c>
      <c r="J41" s="869"/>
      <c r="K41" s="1005"/>
      <c r="L41" s="980"/>
      <c r="M41" s="981"/>
      <c r="N41" s="41"/>
    </row>
    <row r="42" spans="1:55">
      <c r="A42" s="844"/>
      <c r="B42" s="858"/>
      <c r="C42" s="860"/>
      <c r="D42" s="844"/>
      <c r="E42" s="844"/>
      <c r="F42" s="844"/>
      <c r="G42" s="844"/>
      <c r="H42" s="864"/>
      <c r="I42" s="844"/>
      <c r="J42" s="870"/>
      <c r="K42" s="1006"/>
      <c r="L42" s="982"/>
      <c r="M42" s="983"/>
      <c r="N42" s="41"/>
    </row>
    <row r="43" spans="1:55" ht="13.5" customHeight="1">
      <c r="A43" s="34" t="s">
        <v>28</v>
      </c>
      <c r="B43" s="897" t="str">
        <f>B2</f>
        <v>伝承活動棟</v>
      </c>
      <c r="C43" s="897"/>
      <c r="D43" s="898" t="s">
        <v>26</v>
      </c>
      <c r="E43" s="898"/>
      <c r="F43" s="898"/>
      <c r="G43" s="898"/>
      <c r="H43" s="898"/>
      <c r="I43" s="898"/>
      <c r="J43" s="898"/>
      <c r="K43" s="292"/>
      <c r="L43" s="999" t="s">
        <v>176</v>
      </c>
      <c r="M43" s="100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4.25">
      <c r="A44" s="35"/>
      <c r="B44" s="907"/>
      <c r="C44" s="907"/>
      <c r="D44" s="899"/>
      <c r="E44" s="899"/>
      <c r="F44" s="899"/>
      <c r="G44" s="899"/>
      <c r="H44" s="899"/>
      <c r="I44" s="899"/>
      <c r="J44" s="899"/>
      <c r="K44" s="293" t="s">
        <v>29</v>
      </c>
      <c r="L44" s="1001"/>
      <c r="M44" s="100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4.25">
      <c r="A45" s="908"/>
      <c r="B45" s="903"/>
      <c r="C45" s="903"/>
      <c r="D45" s="899"/>
      <c r="E45" s="899"/>
      <c r="F45" s="899"/>
      <c r="G45" s="899"/>
      <c r="H45" s="899"/>
      <c r="I45" s="899"/>
      <c r="J45" s="899"/>
      <c r="K45" s="293" t="s">
        <v>30</v>
      </c>
      <c r="L45" s="1001"/>
      <c r="M45" s="1002"/>
    </row>
    <row r="46" spans="1:55">
      <c r="A46" s="909"/>
      <c r="B46" s="905"/>
      <c r="C46" s="905"/>
      <c r="D46" s="900"/>
      <c r="E46" s="900"/>
      <c r="F46" s="900"/>
      <c r="G46" s="900"/>
      <c r="H46" s="900"/>
      <c r="I46" s="900"/>
      <c r="J46" s="900"/>
      <c r="K46" s="36"/>
      <c r="L46" s="1003"/>
      <c r="M46" s="1004"/>
      <c r="AE46" t="s">
        <v>410</v>
      </c>
    </row>
    <row r="47" spans="1:55">
      <c r="A47" s="910" t="s">
        <v>31</v>
      </c>
      <c r="B47" s="913" t="s">
        <v>32</v>
      </c>
      <c r="C47" s="902"/>
      <c r="D47" s="913" t="s">
        <v>33</v>
      </c>
      <c r="E47" s="902"/>
      <c r="F47" s="910" t="s">
        <v>34</v>
      </c>
      <c r="G47" s="914" t="s">
        <v>35</v>
      </c>
      <c r="H47" s="910" t="s">
        <v>36</v>
      </c>
      <c r="I47" s="910" t="s">
        <v>35</v>
      </c>
      <c r="J47" s="910" t="s">
        <v>37</v>
      </c>
      <c r="K47" s="910" t="s">
        <v>38</v>
      </c>
      <c r="L47" s="913" t="s">
        <v>39</v>
      </c>
      <c r="M47" s="902"/>
      <c r="N47" s="197"/>
      <c r="O47" s="197"/>
    </row>
    <row r="48" spans="1:55">
      <c r="A48" s="911"/>
      <c r="B48" s="908"/>
      <c r="C48" s="904"/>
      <c r="D48" s="909"/>
      <c r="E48" s="906"/>
      <c r="F48" s="911"/>
      <c r="G48" s="915"/>
      <c r="H48" s="911"/>
      <c r="I48" s="911"/>
      <c r="J48" s="911"/>
      <c r="K48" s="911"/>
      <c r="L48" s="908"/>
      <c r="M48" s="904"/>
      <c r="N48" s="197"/>
      <c r="O48" s="197"/>
    </row>
    <row r="49" spans="1:15" ht="14.25">
      <c r="A49" s="911"/>
      <c r="B49" s="908"/>
      <c r="C49" s="904"/>
      <c r="D49" s="867" t="s">
        <v>396</v>
      </c>
      <c r="E49" s="867" t="s">
        <v>397</v>
      </c>
      <c r="F49" s="911"/>
      <c r="G49" s="37"/>
      <c r="H49" s="911"/>
      <c r="I49" s="911"/>
      <c r="J49" s="911"/>
      <c r="K49" s="911"/>
      <c r="L49" s="908"/>
      <c r="M49" s="904"/>
      <c r="N49" s="197"/>
      <c r="O49" s="197"/>
    </row>
    <row r="50" spans="1:15">
      <c r="A50" s="911"/>
      <c r="B50" s="908"/>
      <c r="C50" s="904"/>
      <c r="D50" s="916"/>
      <c r="E50" s="916"/>
      <c r="F50" s="911"/>
      <c r="G50" s="911" t="s">
        <v>27</v>
      </c>
      <c r="H50" s="911"/>
      <c r="I50" s="911"/>
      <c r="J50" s="911"/>
      <c r="K50" s="911"/>
      <c r="L50" s="908"/>
      <c r="M50" s="904"/>
      <c r="N50" s="197"/>
      <c r="O50" s="197"/>
    </row>
    <row r="51" spans="1:15">
      <c r="A51" s="912"/>
      <c r="B51" s="909"/>
      <c r="C51" s="906"/>
      <c r="D51" s="868"/>
      <c r="E51" s="868"/>
      <c r="F51" s="912"/>
      <c r="G51" s="912"/>
      <c r="H51" s="912"/>
      <c r="I51" s="912"/>
      <c r="J51" s="912"/>
      <c r="K51" s="912"/>
      <c r="L51" s="909"/>
      <c r="M51" s="906"/>
      <c r="N51" s="197"/>
      <c r="O51" s="197"/>
    </row>
    <row r="52" spans="1:15">
      <c r="A52" s="843" t="s">
        <v>40</v>
      </c>
      <c r="B52" s="855"/>
      <c r="C52" s="857"/>
      <c r="D52" s="843"/>
      <c r="E52" s="843"/>
      <c r="F52" s="843"/>
      <c r="G52" s="843"/>
      <c r="H52" s="863"/>
      <c r="I52" s="843"/>
      <c r="J52" s="928"/>
      <c r="K52" s="930"/>
      <c r="L52" s="893"/>
      <c r="M52" s="894"/>
      <c r="N52" s="197"/>
      <c r="O52" s="197"/>
    </row>
    <row r="53" spans="1:15">
      <c r="A53" s="844"/>
      <c r="B53" s="858"/>
      <c r="C53" s="860"/>
      <c r="D53" s="844"/>
      <c r="E53" s="844"/>
      <c r="F53" s="844"/>
      <c r="G53" s="844"/>
      <c r="H53" s="864"/>
      <c r="I53" s="844"/>
      <c r="J53" s="929"/>
      <c r="K53" s="931"/>
      <c r="L53" s="895"/>
      <c r="M53" s="896"/>
      <c r="N53" s="197"/>
      <c r="O53" s="197"/>
    </row>
    <row r="54" spans="1:15">
      <c r="A54" s="843" t="s">
        <v>49</v>
      </c>
      <c r="B54" s="855" t="s">
        <v>1068</v>
      </c>
      <c r="C54" s="857"/>
      <c r="D54" s="843">
        <v>2000</v>
      </c>
      <c r="E54" s="843" t="s">
        <v>1069</v>
      </c>
      <c r="F54" s="843"/>
      <c r="G54" s="843"/>
      <c r="H54" s="997">
        <v>2</v>
      </c>
      <c r="I54" s="843" t="s">
        <v>21</v>
      </c>
      <c r="J54" s="985"/>
      <c r="K54" s="865"/>
      <c r="L54" s="893"/>
      <c r="M54" s="894"/>
      <c r="N54" s="197"/>
      <c r="O54" s="197"/>
    </row>
    <row r="55" spans="1:15">
      <c r="A55" s="844"/>
      <c r="B55" s="858"/>
      <c r="C55" s="860"/>
      <c r="D55" s="844"/>
      <c r="E55" s="844"/>
      <c r="F55" s="844"/>
      <c r="G55" s="844"/>
      <c r="H55" s="998"/>
      <c r="I55" s="844"/>
      <c r="J55" s="986"/>
      <c r="K55" s="866"/>
      <c r="L55" s="895"/>
      <c r="M55" s="896"/>
      <c r="N55" s="197"/>
      <c r="O55" s="197"/>
    </row>
    <row r="56" spans="1:15" ht="13.5" customHeight="1">
      <c r="A56" s="843"/>
      <c r="B56" s="855" t="s">
        <v>136</v>
      </c>
      <c r="C56" s="857"/>
      <c r="D56" s="843">
        <v>2000</v>
      </c>
      <c r="E56" s="867" t="s">
        <v>411</v>
      </c>
      <c r="F56" s="843"/>
      <c r="G56" s="843"/>
      <c r="H56" s="997">
        <v>100</v>
      </c>
      <c r="I56" s="843" t="s">
        <v>119</v>
      </c>
      <c r="J56" s="985"/>
      <c r="K56" s="865"/>
      <c r="L56" s="893"/>
      <c r="M56" s="894"/>
      <c r="N56" s="197"/>
      <c r="O56" s="197"/>
    </row>
    <row r="57" spans="1:15">
      <c r="A57" s="844"/>
      <c r="B57" s="858"/>
      <c r="C57" s="860"/>
      <c r="D57" s="844"/>
      <c r="E57" s="868"/>
      <c r="F57" s="844"/>
      <c r="G57" s="844"/>
      <c r="H57" s="864"/>
      <c r="I57" s="844"/>
      <c r="J57" s="986"/>
      <c r="K57" s="866"/>
      <c r="L57" s="895"/>
      <c r="M57" s="896"/>
      <c r="N57" s="197"/>
      <c r="O57" s="197"/>
    </row>
    <row r="58" spans="1:15">
      <c r="A58" s="843"/>
      <c r="B58" s="855" t="s">
        <v>279</v>
      </c>
      <c r="C58" s="857"/>
      <c r="D58" s="843">
        <v>4000</v>
      </c>
      <c r="E58" s="867" t="s">
        <v>412</v>
      </c>
      <c r="F58" s="843"/>
      <c r="G58" s="843"/>
      <c r="H58" s="863">
        <v>156</v>
      </c>
      <c r="I58" s="843" t="s">
        <v>21</v>
      </c>
      <c r="J58" s="985"/>
      <c r="K58" s="865"/>
      <c r="L58" s="893"/>
      <c r="M58" s="894"/>
      <c r="N58" s="197"/>
      <c r="O58" s="197"/>
    </row>
    <row r="59" spans="1:15">
      <c r="A59" s="844"/>
      <c r="B59" s="858"/>
      <c r="C59" s="860"/>
      <c r="D59" s="844"/>
      <c r="E59" s="868"/>
      <c r="F59" s="844"/>
      <c r="G59" s="844"/>
      <c r="H59" s="864"/>
      <c r="I59" s="844"/>
      <c r="J59" s="986"/>
      <c r="K59" s="866"/>
      <c r="L59" s="895"/>
      <c r="M59" s="896"/>
      <c r="N59" s="197"/>
      <c r="O59" s="197"/>
    </row>
    <row r="60" spans="1:15">
      <c r="A60" s="843"/>
      <c r="B60" s="855" t="s">
        <v>265</v>
      </c>
      <c r="C60" s="857"/>
      <c r="D60" s="843">
        <v>2000</v>
      </c>
      <c r="E60" s="867" t="s">
        <v>413</v>
      </c>
      <c r="F60" s="843"/>
      <c r="G60" s="843"/>
      <c r="H60" s="863">
        <v>52</v>
      </c>
      <c r="I60" s="843" t="s">
        <v>21</v>
      </c>
      <c r="J60" s="985"/>
      <c r="K60" s="865"/>
      <c r="L60" s="893"/>
      <c r="M60" s="894"/>
      <c r="N60" s="197"/>
      <c r="O60" s="197"/>
    </row>
    <row r="61" spans="1:15">
      <c r="A61" s="844"/>
      <c r="B61" s="858"/>
      <c r="C61" s="860"/>
      <c r="D61" s="844"/>
      <c r="E61" s="868"/>
      <c r="F61" s="844"/>
      <c r="G61" s="844"/>
      <c r="H61" s="864"/>
      <c r="I61" s="844"/>
      <c r="J61" s="986"/>
      <c r="K61" s="866"/>
      <c r="L61" s="895"/>
      <c r="M61" s="896"/>
      <c r="N61" s="197"/>
      <c r="O61" s="197"/>
    </row>
    <row r="62" spans="1:15">
      <c r="A62" s="843"/>
      <c r="B62" s="855" t="s">
        <v>137</v>
      </c>
      <c r="C62" s="857"/>
      <c r="D62" s="843">
        <v>4000</v>
      </c>
      <c r="E62" s="867" t="s">
        <v>414</v>
      </c>
      <c r="F62" s="843"/>
      <c r="G62" s="843"/>
      <c r="H62" s="995">
        <v>40</v>
      </c>
      <c r="I62" s="843" t="s">
        <v>21</v>
      </c>
      <c r="J62" s="985"/>
      <c r="K62" s="865"/>
      <c r="L62" s="893"/>
      <c r="M62" s="894"/>
      <c r="N62" s="197"/>
      <c r="O62" s="197"/>
    </row>
    <row r="63" spans="1:15">
      <c r="A63" s="844"/>
      <c r="B63" s="858"/>
      <c r="C63" s="860"/>
      <c r="D63" s="844"/>
      <c r="E63" s="868"/>
      <c r="F63" s="844"/>
      <c r="G63" s="844"/>
      <c r="H63" s="996"/>
      <c r="I63" s="844"/>
      <c r="J63" s="986"/>
      <c r="K63" s="866"/>
      <c r="L63" s="895"/>
      <c r="M63" s="896"/>
      <c r="N63" s="197"/>
      <c r="O63" s="197"/>
    </row>
    <row r="64" spans="1:15">
      <c r="A64" s="843"/>
      <c r="B64" s="855" t="s">
        <v>138</v>
      </c>
      <c r="C64" s="857"/>
      <c r="D64" s="843">
        <v>4000</v>
      </c>
      <c r="E64" s="867" t="s">
        <v>415</v>
      </c>
      <c r="F64" s="843"/>
      <c r="G64" s="843"/>
      <c r="H64" s="863">
        <v>200</v>
      </c>
      <c r="I64" s="843" t="s">
        <v>21</v>
      </c>
      <c r="J64" s="993"/>
      <c r="K64" s="865"/>
      <c r="L64" s="893"/>
      <c r="M64" s="894"/>
      <c r="N64" s="197"/>
      <c r="O64" s="197"/>
    </row>
    <row r="65" spans="1:15">
      <c r="A65" s="844"/>
      <c r="B65" s="858"/>
      <c r="C65" s="860"/>
      <c r="D65" s="844"/>
      <c r="E65" s="868"/>
      <c r="F65" s="844"/>
      <c r="G65" s="844"/>
      <c r="H65" s="864"/>
      <c r="I65" s="844"/>
      <c r="J65" s="994"/>
      <c r="K65" s="866"/>
      <c r="L65" s="895"/>
      <c r="M65" s="896"/>
      <c r="N65" s="197"/>
      <c r="O65" s="197"/>
    </row>
    <row r="66" spans="1:15">
      <c r="A66" s="843"/>
      <c r="B66" s="855" t="s">
        <v>220</v>
      </c>
      <c r="C66" s="857"/>
      <c r="D66" s="843">
        <v>3000</v>
      </c>
      <c r="E66" s="843" t="s">
        <v>416</v>
      </c>
      <c r="F66" s="843"/>
      <c r="G66" s="843"/>
      <c r="H66" s="863">
        <v>6</v>
      </c>
      <c r="I66" s="843" t="s">
        <v>21</v>
      </c>
      <c r="J66" s="993"/>
      <c r="K66" s="865"/>
      <c r="L66" s="893"/>
      <c r="M66" s="894"/>
      <c r="N66" s="197"/>
      <c r="O66" s="197"/>
    </row>
    <row r="67" spans="1:15">
      <c r="A67" s="844"/>
      <c r="B67" s="858"/>
      <c r="C67" s="860"/>
      <c r="D67" s="844"/>
      <c r="E67" s="844"/>
      <c r="F67" s="844"/>
      <c r="G67" s="844"/>
      <c r="H67" s="864"/>
      <c r="I67" s="844"/>
      <c r="J67" s="994"/>
      <c r="K67" s="866"/>
      <c r="L67" s="895"/>
      <c r="M67" s="896"/>
      <c r="N67" s="197"/>
      <c r="O67" s="197"/>
    </row>
    <row r="68" spans="1:15">
      <c r="A68" s="309"/>
      <c r="B68" s="855" t="s">
        <v>259</v>
      </c>
      <c r="C68" s="857"/>
      <c r="D68" s="843">
        <v>2000</v>
      </c>
      <c r="E68" s="843" t="s">
        <v>417</v>
      </c>
      <c r="F68" s="309"/>
      <c r="G68" s="309"/>
      <c r="H68" s="863">
        <v>6</v>
      </c>
      <c r="I68" s="843" t="s">
        <v>21</v>
      </c>
      <c r="J68" s="993"/>
      <c r="K68" s="865"/>
      <c r="L68" s="893"/>
      <c r="M68" s="894"/>
      <c r="N68" s="197"/>
      <c r="O68" s="197"/>
    </row>
    <row r="69" spans="1:15">
      <c r="A69" s="309"/>
      <c r="B69" s="858"/>
      <c r="C69" s="860"/>
      <c r="D69" s="844"/>
      <c r="E69" s="844"/>
      <c r="F69" s="309"/>
      <c r="G69" s="309"/>
      <c r="H69" s="864"/>
      <c r="I69" s="844"/>
      <c r="J69" s="994"/>
      <c r="K69" s="866"/>
      <c r="L69" s="895"/>
      <c r="M69" s="896"/>
      <c r="N69" s="197"/>
      <c r="O69" s="197"/>
    </row>
    <row r="70" spans="1:15">
      <c r="A70" s="843"/>
      <c r="B70" s="855" t="s">
        <v>139</v>
      </c>
      <c r="C70" s="857"/>
      <c r="D70" s="843">
        <v>4000</v>
      </c>
      <c r="E70" s="843" t="s">
        <v>418</v>
      </c>
      <c r="F70" s="843"/>
      <c r="G70" s="843"/>
      <c r="H70" s="863">
        <v>10</v>
      </c>
      <c r="I70" s="843" t="s">
        <v>21</v>
      </c>
      <c r="J70" s="989"/>
      <c r="K70" s="865"/>
      <c r="L70" s="893"/>
      <c r="M70" s="894"/>
      <c r="N70" s="197"/>
      <c r="O70" s="197"/>
    </row>
    <row r="71" spans="1:15">
      <c r="A71" s="844"/>
      <c r="B71" s="858"/>
      <c r="C71" s="860"/>
      <c r="D71" s="844"/>
      <c r="E71" s="844"/>
      <c r="F71" s="844"/>
      <c r="G71" s="844"/>
      <c r="H71" s="864"/>
      <c r="I71" s="844"/>
      <c r="J71" s="990"/>
      <c r="K71" s="866"/>
      <c r="L71" s="895"/>
      <c r="M71" s="896"/>
      <c r="N71" s="197"/>
      <c r="O71" s="197"/>
    </row>
    <row r="72" spans="1:15">
      <c r="A72" s="843"/>
      <c r="B72" s="855" t="s">
        <v>191</v>
      </c>
      <c r="C72" s="857"/>
      <c r="D72" s="843">
        <v>2000</v>
      </c>
      <c r="E72" s="843" t="s">
        <v>411</v>
      </c>
      <c r="F72" s="843"/>
      <c r="G72" s="843"/>
      <c r="H72" s="863">
        <v>34</v>
      </c>
      <c r="I72" s="843" t="s">
        <v>119</v>
      </c>
      <c r="J72" s="991"/>
      <c r="K72" s="865"/>
      <c r="L72" s="893"/>
      <c r="M72" s="894"/>
      <c r="N72" s="197"/>
      <c r="O72" s="197"/>
    </row>
    <row r="73" spans="1:15">
      <c r="A73" s="844"/>
      <c r="B73" s="858"/>
      <c r="C73" s="860"/>
      <c r="D73" s="844"/>
      <c r="E73" s="844"/>
      <c r="F73" s="844"/>
      <c r="G73" s="844"/>
      <c r="H73" s="864"/>
      <c r="I73" s="844"/>
      <c r="J73" s="992"/>
      <c r="K73" s="866"/>
      <c r="L73" s="895"/>
      <c r="M73" s="896"/>
      <c r="N73" s="197"/>
      <c r="O73" s="197"/>
    </row>
    <row r="74" spans="1:15">
      <c r="A74" s="843"/>
      <c r="B74" s="855" t="s">
        <v>263</v>
      </c>
      <c r="C74" s="857"/>
      <c r="D74" s="843">
        <v>1800</v>
      </c>
      <c r="E74" s="843">
        <v>300</v>
      </c>
      <c r="F74" s="843"/>
      <c r="G74" s="843"/>
      <c r="H74" s="863">
        <v>400</v>
      </c>
      <c r="I74" s="843" t="s">
        <v>119</v>
      </c>
      <c r="J74" s="989"/>
      <c r="K74" s="865"/>
      <c r="L74" s="893"/>
      <c r="M74" s="894"/>
      <c r="N74" s="197"/>
      <c r="O74" s="197"/>
    </row>
    <row r="75" spans="1:15">
      <c r="A75" s="844"/>
      <c r="B75" s="858"/>
      <c r="C75" s="860"/>
      <c r="D75" s="844"/>
      <c r="E75" s="844"/>
      <c r="F75" s="844"/>
      <c r="G75" s="844"/>
      <c r="H75" s="864"/>
      <c r="I75" s="844"/>
      <c r="J75" s="990"/>
      <c r="K75" s="866"/>
      <c r="L75" s="895"/>
      <c r="M75" s="896"/>
      <c r="N75" s="197"/>
      <c r="O75" s="197"/>
    </row>
    <row r="76" spans="1:15">
      <c r="A76" s="843"/>
      <c r="B76" s="855" t="s">
        <v>260</v>
      </c>
      <c r="C76" s="857"/>
      <c r="D76" s="843">
        <v>2000</v>
      </c>
      <c r="E76" s="843" t="s">
        <v>419</v>
      </c>
      <c r="F76" s="843"/>
      <c r="G76" s="843"/>
      <c r="H76" s="863">
        <v>38</v>
      </c>
      <c r="I76" s="843" t="s">
        <v>21</v>
      </c>
      <c r="J76" s="989"/>
      <c r="K76" s="865"/>
      <c r="L76" s="893"/>
      <c r="M76" s="894"/>
      <c r="N76" s="197"/>
      <c r="O76" s="197"/>
    </row>
    <row r="77" spans="1:15">
      <c r="A77" s="844"/>
      <c r="B77" s="858"/>
      <c r="C77" s="860"/>
      <c r="D77" s="844"/>
      <c r="E77" s="844"/>
      <c r="F77" s="844"/>
      <c r="G77" s="844"/>
      <c r="H77" s="864"/>
      <c r="I77" s="844"/>
      <c r="J77" s="990"/>
      <c r="K77" s="866"/>
      <c r="L77" s="895"/>
      <c r="M77" s="896"/>
      <c r="N77" s="197"/>
      <c r="O77" s="197"/>
    </row>
    <row r="78" spans="1:15" ht="13.5" customHeight="1">
      <c r="A78" s="843"/>
      <c r="B78" s="855" t="s">
        <v>261</v>
      </c>
      <c r="C78" s="857"/>
      <c r="D78" s="843">
        <v>2000</v>
      </c>
      <c r="E78" s="843" t="s">
        <v>420</v>
      </c>
      <c r="F78" s="843"/>
      <c r="G78" s="843"/>
      <c r="H78" s="863">
        <v>1</v>
      </c>
      <c r="I78" s="843" t="s">
        <v>21</v>
      </c>
      <c r="J78" s="989"/>
      <c r="K78" s="865"/>
      <c r="L78" s="893"/>
      <c r="M78" s="894"/>
      <c r="N78" s="197"/>
      <c r="O78" s="197"/>
    </row>
    <row r="79" spans="1:15">
      <c r="A79" s="844"/>
      <c r="B79" s="858"/>
      <c r="C79" s="860"/>
      <c r="D79" s="844"/>
      <c r="E79" s="844"/>
      <c r="F79" s="844"/>
      <c r="G79" s="844"/>
      <c r="H79" s="864"/>
      <c r="I79" s="844"/>
      <c r="J79" s="990"/>
      <c r="K79" s="866"/>
      <c r="L79" s="895"/>
      <c r="M79" s="896"/>
      <c r="N79" s="197"/>
      <c r="O79" s="197"/>
    </row>
    <row r="80" spans="1:15">
      <c r="A80" s="843"/>
      <c r="B80" s="855" t="s">
        <v>262</v>
      </c>
      <c r="C80" s="857"/>
      <c r="D80" s="843">
        <v>2000</v>
      </c>
      <c r="E80" s="843" t="s">
        <v>421</v>
      </c>
      <c r="F80" s="843"/>
      <c r="G80" s="843"/>
      <c r="H80" s="863">
        <v>1</v>
      </c>
      <c r="I80" s="843" t="s">
        <v>21</v>
      </c>
      <c r="J80" s="987"/>
      <c r="K80" s="865"/>
      <c r="L80" s="893"/>
      <c r="M80" s="894"/>
      <c r="N80" s="197"/>
      <c r="O80" s="197"/>
    </row>
    <row r="81" spans="1:15">
      <c r="A81" s="844"/>
      <c r="B81" s="858"/>
      <c r="C81" s="860"/>
      <c r="D81" s="844"/>
      <c r="E81" s="844"/>
      <c r="F81" s="844"/>
      <c r="G81" s="844"/>
      <c r="H81" s="864"/>
      <c r="I81" s="844"/>
      <c r="J81" s="988"/>
      <c r="K81" s="866"/>
      <c r="L81" s="895"/>
      <c r="M81" s="896"/>
      <c r="N81" s="197"/>
      <c r="O81" s="197"/>
    </row>
    <row r="82" spans="1:15">
      <c r="A82" s="843"/>
      <c r="B82" s="855" t="s">
        <v>269</v>
      </c>
      <c r="C82" s="857"/>
      <c r="D82" s="843">
        <v>1820</v>
      </c>
      <c r="E82" s="843" t="s">
        <v>422</v>
      </c>
      <c r="F82" s="843"/>
      <c r="G82" s="843"/>
      <c r="H82" s="863">
        <v>50</v>
      </c>
      <c r="I82" s="843" t="s">
        <v>119</v>
      </c>
      <c r="J82" s="985"/>
      <c r="K82" s="865"/>
      <c r="L82" s="893"/>
      <c r="M82" s="894"/>
      <c r="N82" s="197"/>
      <c r="O82" s="197"/>
    </row>
    <row r="83" spans="1:15">
      <c r="A83" s="844"/>
      <c r="B83" s="858"/>
      <c r="C83" s="860"/>
      <c r="D83" s="844"/>
      <c r="E83" s="844"/>
      <c r="F83" s="844"/>
      <c r="G83" s="844"/>
      <c r="H83" s="864"/>
      <c r="I83" s="844"/>
      <c r="J83" s="986"/>
      <c r="K83" s="866"/>
      <c r="L83" s="895"/>
      <c r="M83" s="896"/>
      <c r="N83" s="197"/>
      <c r="O83" s="197"/>
    </row>
    <row r="84" spans="1:15">
      <c r="A84" s="843"/>
      <c r="B84" s="855" t="s">
        <v>280</v>
      </c>
      <c r="C84" s="857"/>
      <c r="D84" s="843">
        <v>4000</v>
      </c>
      <c r="E84" s="843" t="s">
        <v>412</v>
      </c>
      <c r="F84" s="843"/>
      <c r="G84" s="843"/>
      <c r="H84" s="863">
        <v>5</v>
      </c>
      <c r="I84" s="843" t="s">
        <v>21</v>
      </c>
      <c r="J84" s="869"/>
      <c r="K84" s="865"/>
      <c r="L84" s="893"/>
      <c r="M84" s="894"/>
      <c r="N84" s="197"/>
      <c r="O84" s="197"/>
    </row>
    <row r="85" spans="1:15">
      <c r="A85" s="844"/>
      <c r="B85" s="858"/>
      <c r="C85" s="860"/>
      <c r="D85" s="844"/>
      <c r="E85" s="844"/>
      <c r="F85" s="844"/>
      <c r="G85" s="844"/>
      <c r="H85" s="864"/>
      <c r="I85" s="844"/>
      <c r="J85" s="870"/>
      <c r="K85" s="866"/>
      <c r="L85" s="895"/>
      <c r="M85" s="896"/>
    </row>
    <row r="86" spans="1:15" ht="21">
      <c r="A86" s="34" t="s">
        <v>28</v>
      </c>
      <c r="B86" s="897" t="str">
        <f>B2</f>
        <v>伝承活動棟</v>
      </c>
      <c r="C86" s="897"/>
      <c r="D86" s="898" t="s">
        <v>26</v>
      </c>
      <c r="E86" s="898"/>
      <c r="F86" s="898"/>
      <c r="G86" s="898"/>
      <c r="H86" s="898"/>
      <c r="I86" s="898"/>
      <c r="J86" s="898"/>
      <c r="K86" s="292"/>
      <c r="L86" s="901" t="s">
        <v>177</v>
      </c>
      <c r="M86" s="902"/>
    </row>
    <row r="87" spans="1:15" ht="14.25">
      <c r="A87" s="35"/>
      <c r="B87" s="907"/>
      <c r="C87" s="907"/>
      <c r="D87" s="899"/>
      <c r="E87" s="899"/>
      <c r="F87" s="899"/>
      <c r="G87" s="899"/>
      <c r="H87" s="899"/>
      <c r="I87" s="899"/>
      <c r="J87" s="899"/>
      <c r="K87" s="293" t="s">
        <v>29</v>
      </c>
      <c r="L87" s="903"/>
      <c r="M87" s="904"/>
    </row>
    <row r="88" spans="1:15" ht="14.25">
      <c r="A88" s="908"/>
      <c r="B88" s="903"/>
      <c r="C88" s="903"/>
      <c r="D88" s="899"/>
      <c r="E88" s="899"/>
      <c r="F88" s="899"/>
      <c r="G88" s="899"/>
      <c r="H88" s="899"/>
      <c r="I88" s="899"/>
      <c r="J88" s="899"/>
      <c r="K88" s="293" t="s">
        <v>30</v>
      </c>
      <c r="L88" s="903"/>
      <c r="M88" s="904"/>
    </row>
    <row r="89" spans="1:15">
      <c r="A89" s="909"/>
      <c r="B89" s="905"/>
      <c r="C89" s="905"/>
      <c r="D89" s="900"/>
      <c r="E89" s="900"/>
      <c r="F89" s="900"/>
      <c r="G89" s="900"/>
      <c r="H89" s="900"/>
      <c r="I89" s="900"/>
      <c r="J89" s="900"/>
      <c r="K89" s="36"/>
      <c r="L89" s="905"/>
      <c r="M89" s="906"/>
    </row>
    <row r="90" spans="1:15">
      <c r="A90" s="910" t="s">
        <v>31</v>
      </c>
      <c r="B90" s="913" t="s">
        <v>32</v>
      </c>
      <c r="C90" s="902"/>
      <c r="D90" s="913" t="s">
        <v>33</v>
      </c>
      <c r="E90" s="902"/>
      <c r="F90" s="910" t="s">
        <v>34</v>
      </c>
      <c r="G90" s="914" t="s">
        <v>35</v>
      </c>
      <c r="H90" s="910" t="s">
        <v>36</v>
      </c>
      <c r="I90" s="910" t="s">
        <v>35</v>
      </c>
      <c r="J90" s="910" t="s">
        <v>37</v>
      </c>
      <c r="K90" s="910" t="s">
        <v>38</v>
      </c>
      <c r="L90" s="913" t="s">
        <v>39</v>
      </c>
      <c r="M90" s="902"/>
    </row>
    <row r="91" spans="1:15">
      <c r="A91" s="911"/>
      <c r="B91" s="908"/>
      <c r="C91" s="904"/>
      <c r="D91" s="909"/>
      <c r="E91" s="906"/>
      <c r="F91" s="911"/>
      <c r="G91" s="915"/>
      <c r="H91" s="911"/>
      <c r="I91" s="911"/>
      <c r="J91" s="911"/>
      <c r="K91" s="911"/>
      <c r="L91" s="908"/>
      <c r="M91" s="904"/>
    </row>
    <row r="92" spans="1:15" ht="14.25">
      <c r="A92" s="911"/>
      <c r="B92" s="908"/>
      <c r="C92" s="904"/>
      <c r="D92" s="867" t="s">
        <v>396</v>
      </c>
      <c r="E92" s="867" t="s">
        <v>397</v>
      </c>
      <c r="F92" s="911"/>
      <c r="G92" s="37"/>
      <c r="H92" s="911"/>
      <c r="I92" s="911"/>
      <c r="J92" s="911"/>
      <c r="K92" s="911"/>
      <c r="L92" s="908"/>
      <c r="M92" s="904"/>
    </row>
    <row r="93" spans="1:15">
      <c r="A93" s="911"/>
      <c r="B93" s="908"/>
      <c r="C93" s="904"/>
      <c r="D93" s="916"/>
      <c r="E93" s="916"/>
      <c r="F93" s="911"/>
      <c r="G93" s="911" t="s">
        <v>27</v>
      </c>
      <c r="H93" s="911"/>
      <c r="I93" s="911"/>
      <c r="J93" s="911"/>
      <c r="K93" s="911"/>
      <c r="L93" s="908"/>
      <c r="M93" s="904"/>
    </row>
    <row r="94" spans="1:15">
      <c r="A94" s="912"/>
      <c r="B94" s="909"/>
      <c r="C94" s="906"/>
      <c r="D94" s="868"/>
      <c r="E94" s="868"/>
      <c r="F94" s="912"/>
      <c r="G94" s="912"/>
      <c r="H94" s="912"/>
      <c r="I94" s="912"/>
      <c r="J94" s="912"/>
      <c r="K94" s="912"/>
      <c r="L94" s="909"/>
      <c r="M94" s="906"/>
    </row>
    <row r="95" spans="1:15">
      <c r="A95" s="843" t="s">
        <v>40</v>
      </c>
      <c r="B95" s="855"/>
      <c r="C95" s="857"/>
      <c r="D95" s="843"/>
      <c r="E95" s="843"/>
      <c r="F95" s="843"/>
      <c r="G95" s="843"/>
      <c r="H95" s="863"/>
      <c r="I95" s="843"/>
      <c r="J95" s="928"/>
      <c r="K95" s="930"/>
      <c r="L95" s="980"/>
      <c r="M95" s="981"/>
    </row>
    <row r="96" spans="1:15">
      <c r="A96" s="844"/>
      <c r="B96" s="858"/>
      <c r="C96" s="860"/>
      <c r="D96" s="844"/>
      <c r="E96" s="844"/>
      <c r="F96" s="844"/>
      <c r="G96" s="844"/>
      <c r="H96" s="864"/>
      <c r="I96" s="844"/>
      <c r="J96" s="929"/>
      <c r="K96" s="931"/>
      <c r="L96" s="982"/>
      <c r="M96" s="983"/>
    </row>
    <row r="97" spans="1:14">
      <c r="A97" s="984" t="s">
        <v>49</v>
      </c>
      <c r="B97" s="855" t="s">
        <v>423</v>
      </c>
      <c r="C97" s="857"/>
      <c r="D97" s="984">
        <v>2000</v>
      </c>
      <c r="E97" s="984" t="s">
        <v>424</v>
      </c>
      <c r="F97" s="984"/>
      <c r="G97" s="843"/>
      <c r="H97" s="863">
        <v>30</v>
      </c>
      <c r="I97" s="843" t="s">
        <v>21</v>
      </c>
      <c r="J97" s="869"/>
      <c r="K97" s="865"/>
      <c r="L97" s="980"/>
      <c r="M97" s="981"/>
    </row>
    <row r="98" spans="1:14">
      <c r="A98" s="984"/>
      <c r="B98" s="858"/>
      <c r="C98" s="860"/>
      <c r="D98" s="984"/>
      <c r="E98" s="984"/>
      <c r="F98" s="984"/>
      <c r="G98" s="844"/>
      <c r="H98" s="864"/>
      <c r="I98" s="844"/>
      <c r="J98" s="870"/>
      <c r="K98" s="866"/>
      <c r="L98" s="982"/>
      <c r="M98" s="983"/>
    </row>
    <row r="99" spans="1:14">
      <c r="A99" s="843"/>
      <c r="B99" s="855"/>
      <c r="C99" s="857"/>
      <c r="D99" s="843"/>
      <c r="E99" s="843"/>
      <c r="F99" s="843"/>
      <c r="G99" s="843"/>
      <c r="H99" s="863"/>
      <c r="I99" s="843"/>
      <c r="J99" s="928"/>
      <c r="K99" s="930"/>
      <c r="L99" s="980"/>
      <c r="M99" s="981"/>
    </row>
    <row r="100" spans="1:14">
      <c r="A100" s="844"/>
      <c r="B100" s="858"/>
      <c r="C100" s="860"/>
      <c r="D100" s="844"/>
      <c r="E100" s="844"/>
      <c r="F100" s="844"/>
      <c r="G100" s="844"/>
      <c r="H100" s="864"/>
      <c r="I100" s="844"/>
      <c r="J100" s="929"/>
      <c r="K100" s="931"/>
      <c r="L100" s="982"/>
      <c r="M100" s="983"/>
    </row>
    <row r="101" spans="1:14">
      <c r="A101" s="843"/>
      <c r="B101" s="855"/>
      <c r="C101" s="857"/>
      <c r="D101" s="843"/>
      <c r="E101" s="843"/>
      <c r="F101" s="843"/>
      <c r="G101" s="843"/>
      <c r="H101" s="863"/>
      <c r="I101" s="843"/>
      <c r="J101" s="928"/>
      <c r="K101" s="930"/>
      <c r="L101" s="980"/>
      <c r="M101" s="981"/>
    </row>
    <row r="102" spans="1:14">
      <c r="A102" s="844"/>
      <c r="B102" s="858"/>
      <c r="C102" s="860"/>
      <c r="D102" s="844"/>
      <c r="E102" s="844"/>
      <c r="F102" s="844"/>
      <c r="G102" s="844"/>
      <c r="H102" s="864"/>
      <c r="I102" s="844"/>
      <c r="J102" s="929"/>
      <c r="K102" s="931"/>
      <c r="L102" s="982"/>
      <c r="M102" s="983"/>
    </row>
    <row r="103" spans="1:14" ht="13.5" customHeight="1">
      <c r="A103" s="843"/>
      <c r="B103" s="855"/>
      <c r="C103" s="857"/>
      <c r="D103" s="843"/>
      <c r="E103" s="867"/>
      <c r="F103" s="843"/>
      <c r="G103" s="843"/>
      <c r="H103" s="863"/>
      <c r="I103" s="843"/>
      <c r="J103" s="928"/>
      <c r="K103" s="930"/>
      <c r="L103" s="980"/>
      <c r="M103" s="981"/>
      <c r="N103" s="198"/>
    </row>
    <row r="104" spans="1:14">
      <c r="A104" s="844"/>
      <c r="B104" s="858"/>
      <c r="C104" s="860"/>
      <c r="D104" s="844"/>
      <c r="E104" s="868"/>
      <c r="F104" s="844"/>
      <c r="G104" s="844"/>
      <c r="H104" s="864"/>
      <c r="I104" s="844"/>
      <c r="J104" s="929"/>
      <c r="K104" s="931"/>
      <c r="L104" s="982"/>
      <c r="M104" s="983"/>
      <c r="N104" s="198"/>
    </row>
    <row r="105" spans="1:14" ht="13.5" customHeight="1">
      <c r="A105" s="843"/>
      <c r="B105" s="855"/>
      <c r="C105" s="857"/>
      <c r="D105" s="843"/>
      <c r="E105" s="867"/>
      <c r="F105" s="843"/>
      <c r="G105" s="843"/>
      <c r="H105" s="863"/>
      <c r="I105" s="843"/>
      <c r="J105" s="928"/>
      <c r="K105" s="930"/>
      <c r="L105" s="980"/>
      <c r="M105" s="981"/>
      <c r="N105" s="198"/>
    </row>
    <row r="106" spans="1:14">
      <c r="A106" s="844"/>
      <c r="B106" s="858"/>
      <c r="C106" s="860"/>
      <c r="D106" s="844"/>
      <c r="E106" s="868"/>
      <c r="F106" s="844"/>
      <c r="G106" s="844"/>
      <c r="H106" s="864"/>
      <c r="I106" s="844"/>
      <c r="J106" s="929"/>
      <c r="K106" s="931"/>
      <c r="L106" s="982"/>
      <c r="M106" s="983"/>
      <c r="N106" s="199"/>
    </row>
    <row r="107" spans="1:14">
      <c r="A107" s="843"/>
      <c r="B107" s="855"/>
      <c r="C107" s="857"/>
      <c r="D107" s="843"/>
      <c r="E107" s="867"/>
      <c r="F107" s="843"/>
      <c r="G107" s="843"/>
      <c r="H107" s="863"/>
      <c r="I107" s="843"/>
      <c r="J107" s="928"/>
      <c r="K107" s="930"/>
      <c r="L107" s="980"/>
      <c r="M107" s="981"/>
      <c r="N107" s="160"/>
    </row>
    <row r="108" spans="1:14">
      <c r="A108" s="844"/>
      <c r="B108" s="858"/>
      <c r="C108" s="860"/>
      <c r="D108" s="844"/>
      <c r="E108" s="868"/>
      <c r="F108" s="844"/>
      <c r="G108" s="844"/>
      <c r="H108" s="864"/>
      <c r="I108" s="844"/>
      <c r="J108" s="929"/>
      <c r="K108" s="931"/>
      <c r="L108" s="982"/>
      <c r="M108" s="983"/>
      <c r="N108" s="198"/>
    </row>
    <row r="109" spans="1:14">
      <c r="A109" s="843"/>
      <c r="B109" s="855"/>
      <c r="C109" s="857"/>
      <c r="D109" s="843"/>
      <c r="E109" s="867"/>
      <c r="F109" s="843"/>
      <c r="G109" s="843"/>
      <c r="H109" s="863"/>
      <c r="I109" s="843"/>
      <c r="J109" s="928"/>
      <c r="K109" s="930"/>
      <c r="L109" s="980"/>
      <c r="M109" s="981"/>
      <c r="N109" s="160"/>
    </row>
    <row r="110" spans="1:14">
      <c r="A110" s="844"/>
      <c r="B110" s="858"/>
      <c r="C110" s="860"/>
      <c r="D110" s="844"/>
      <c r="E110" s="868"/>
      <c r="F110" s="844"/>
      <c r="G110" s="844"/>
      <c r="H110" s="864"/>
      <c r="I110" s="844"/>
      <c r="J110" s="929"/>
      <c r="K110" s="931"/>
      <c r="L110" s="982"/>
      <c r="M110" s="983"/>
      <c r="N110" s="160"/>
    </row>
    <row r="111" spans="1:14">
      <c r="A111" s="843"/>
      <c r="B111" s="855"/>
      <c r="C111" s="857"/>
      <c r="D111" s="843"/>
      <c r="E111" s="867"/>
      <c r="F111" s="843"/>
      <c r="G111" s="843"/>
      <c r="H111" s="863"/>
      <c r="I111" s="843"/>
      <c r="J111" s="879"/>
      <c r="K111" s="865"/>
      <c r="L111" s="938"/>
      <c r="M111" s="939"/>
      <c r="N111" s="160"/>
    </row>
    <row r="112" spans="1:14">
      <c r="A112" s="844"/>
      <c r="B112" s="858"/>
      <c r="C112" s="860"/>
      <c r="D112" s="844"/>
      <c r="E112" s="868"/>
      <c r="F112" s="844"/>
      <c r="G112" s="844"/>
      <c r="H112" s="864"/>
      <c r="I112" s="844"/>
      <c r="J112" s="880"/>
      <c r="K112" s="866"/>
      <c r="L112" s="940"/>
      <c r="M112" s="941"/>
      <c r="N112" s="160"/>
    </row>
    <row r="113" spans="1:14" ht="13.5" customHeight="1">
      <c r="A113" s="843"/>
      <c r="B113" s="855" t="s">
        <v>246</v>
      </c>
      <c r="C113" s="857"/>
      <c r="D113" s="843"/>
      <c r="E113" s="843"/>
      <c r="F113" s="843"/>
      <c r="G113" s="917"/>
      <c r="H113" s="863">
        <v>0.3</v>
      </c>
      <c r="I113" s="843" t="s">
        <v>149</v>
      </c>
      <c r="J113" s="978"/>
      <c r="K113" s="926"/>
      <c r="L113" s="851"/>
      <c r="M113" s="852"/>
    </row>
    <row r="114" spans="1:14">
      <c r="A114" s="844"/>
      <c r="B114" s="858"/>
      <c r="C114" s="860"/>
      <c r="D114" s="844"/>
      <c r="E114" s="844"/>
      <c r="F114" s="844"/>
      <c r="G114" s="844"/>
      <c r="H114" s="864"/>
      <c r="I114" s="844"/>
      <c r="J114" s="979"/>
      <c r="K114" s="927"/>
      <c r="L114" s="853"/>
      <c r="M114" s="854"/>
    </row>
    <row r="115" spans="1:14">
      <c r="A115" s="843"/>
      <c r="B115" s="855"/>
      <c r="C115" s="857"/>
      <c r="D115" s="843"/>
      <c r="E115" s="843"/>
      <c r="F115" s="843"/>
      <c r="G115" s="843"/>
      <c r="H115" s="863"/>
      <c r="I115" s="843"/>
      <c r="J115" s="877"/>
      <c r="K115" s="865"/>
      <c r="L115" s="851"/>
      <c r="M115" s="852"/>
    </row>
    <row r="116" spans="1:14">
      <c r="A116" s="844"/>
      <c r="B116" s="858"/>
      <c r="C116" s="860"/>
      <c r="D116" s="844"/>
      <c r="E116" s="844"/>
      <c r="F116" s="844"/>
      <c r="G116" s="844"/>
      <c r="H116" s="864"/>
      <c r="I116" s="844"/>
      <c r="J116" s="878"/>
      <c r="K116" s="866"/>
      <c r="L116" s="853"/>
      <c r="M116" s="854"/>
    </row>
    <row r="117" spans="1:14">
      <c r="A117" s="843"/>
      <c r="B117" s="855"/>
      <c r="C117" s="857"/>
      <c r="D117" s="843"/>
      <c r="E117" s="843"/>
      <c r="F117" s="843"/>
      <c r="G117" s="843"/>
      <c r="H117" s="863"/>
      <c r="I117" s="843"/>
      <c r="J117" s="877"/>
      <c r="K117" s="865"/>
      <c r="L117" s="893"/>
      <c r="M117" s="894"/>
    </row>
    <row r="118" spans="1:14">
      <c r="A118" s="844"/>
      <c r="B118" s="858"/>
      <c r="C118" s="860"/>
      <c r="D118" s="844"/>
      <c r="E118" s="844"/>
      <c r="F118" s="844"/>
      <c r="G118" s="844"/>
      <c r="H118" s="864"/>
      <c r="I118" s="844"/>
      <c r="J118" s="878"/>
      <c r="K118" s="866"/>
      <c r="L118" s="895"/>
      <c r="M118" s="896"/>
    </row>
    <row r="119" spans="1:14">
      <c r="A119" s="843"/>
      <c r="B119" s="855" t="s">
        <v>115</v>
      </c>
      <c r="C119" s="857"/>
      <c r="D119" s="843"/>
      <c r="E119" s="843"/>
      <c r="F119" s="843"/>
      <c r="G119" s="843"/>
      <c r="H119" s="976">
        <v>6.8</v>
      </c>
      <c r="I119" s="843" t="s">
        <v>425</v>
      </c>
      <c r="J119" s="877"/>
      <c r="K119" s="865"/>
      <c r="L119" s="893"/>
      <c r="M119" s="894"/>
      <c r="N119" s="160"/>
    </row>
    <row r="120" spans="1:14">
      <c r="A120" s="844"/>
      <c r="B120" s="858"/>
      <c r="C120" s="860"/>
      <c r="D120" s="844"/>
      <c r="E120" s="844"/>
      <c r="F120" s="844"/>
      <c r="G120" s="844"/>
      <c r="H120" s="977"/>
      <c r="I120" s="844"/>
      <c r="J120" s="878"/>
      <c r="K120" s="866"/>
      <c r="L120" s="895"/>
      <c r="M120" s="896"/>
    </row>
    <row r="121" spans="1:14">
      <c r="A121" s="843"/>
      <c r="B121" s="855" t="s">
        <v>72</v>
      </c>
      <c r="C121" s="857"/>
      <c r="D121" s="843"/>
      <c r="E121" s="843"/>
      <c r="F121" s="843"/>
      <c r="G121" s="843"/>
      <c r="H121" s="976">
        <v>6.8</v>
      </c>
      <c r="I121" s="843" t="s">
        <v>425</v>
      </c>
      <c r="J121" s="877"/>
      <c r="K121" s="865"/>
      <c r="L121" s="893"/>
      <c r="M121" s="894"/>
    </row>
    <row r="122" spans="1:14">
      <c r="A122" s="844"/>
      <c r="B122" s="858"/>
      <c r="C122" s="860"/>
      <c r="D122" s="844"/>
      <c r="E122" s="844"/>
      <c r="F122" s="844"/>
      <c r="G122" s="844"/>
      <c r="H122" s="977"/>
      <c r="I122" s="844"/>
      <c r="J122" s="878"/>
      <c r="K122" s="866"/>
      <c r="L122" s="895"/>
      <c r="M122" s="896"/>
    </row>
    <row r="123" spans="1:14">
      <c r="A123" s="843"/>
      <c r="B123" s="845" t="s">
        <v>1469</v>
      </c>
      <c r="C123" s="846"/>
      <c r="D123" s="843"/>
      <c r="E123" s="970" t="s">
        <v>1470</v>
      </c>
      <c r="F123" s="971"/>
      <c r="G123" s="971"/>
      <c r="H123" s="972"/>
      <c r="I123" s="843"/>
      <c r="J123" s="863"/>
      <c r="K123" s="865"/>
      <c r="L123" s="851"/>
      <c r="M123" s="852"/>
    </row>
    <row r="124" spans="1:14">
      <c r="A124" s="844"/>
      <c r="B124" s="847"/>
      <c r="C124" s="848"/>
      <c r="D124" s="844"/>
      <c r="E124" s="973"/>
      <c r="F124" s="974"/>
      <c r="G124" s="974"/>
      <c r="H124" s="975"/>
      <c r="I124" s="844"/>
      <c r="J124" s="864"/>
      <c r="K124" s="866"/>
      <c r="L124" s="853"/>
      <c r="M124" s="854"/>
    </row>
    <row r="125" spans="1:14">
      <c r="A125" s="843"/>
      <c r="B125" s="845" t="s">
        <v>41</v>
      </c>
      <c r="C125" s="846"/>
      <c r="D125" s="843"/>
      <c r="E125" s="843"/>
      <c r="F125" s="843"/>
      <c r="G125" s="843"/>
      <c r="H125" s="863"/>
      <c r="I125" s="843"/>
      <c r="J125" s="843"/>
      <c r="K125" s="968"/>
      <c r="L125" s="851"/>
      <c r="M125" s="852"/>
    </row>
    <row r="126" spans="1:14">
      <c r="A126" s="844"/>
      <c r="B126" s="847"/>
      <c r="C126" s="848"/>
      <c r="D126" s="844"/>
      <c r="E126" s="844"/>
      <c r="F126" s="844"/>
      <c r="G126" s="844"/>
      <c r="H126" s="864"/>
      <c r="I126" s="844"/>
      <c r="J126" s="844"/>
      <c r="K126" s="969"/>
      <c r="L126" s="853"/>
      <c r="M126" s="854"/>
    </row>
    <row r="127" spans="1:14">
      <c r="A127" s="843"/>
      <c r="B127" s="845" t="s">
        <v>42</v>
      </c>
      <c r="C127" s="846"/>
      <c r="D127" s="843"/>
      <c r="E127" s="843"/>
      <c r="F127" s="843"/>
      <c r="G127" s="843"/>
      <c r="H127" s="843"/>
      <c r="I127" s="843"/>
      <c r="J127" s="843"/>
      <c r="K127" s="966"/>
      <c r="L127" s="851"/>
      <c r="M127" s="852"/>
    </row>
    <row r="128" spans="1:14">
      <c r="A128" s="844"/>
      <c r="B128" s="847"/>
      <c r="C128" s="848"/>
      <c r="D128" s="844"/>
      <c r="E128" s="844"/>
      <c r="F128" s="844"/>
      <c r="G128" s="844"/>
      <c r="H128" s="844"/>
      <c r="I128" s="844"/>
      <c r="J128" s="844"/>
      <c r="K128" s="967"/>
      <c r="L128" s="853"/>
      <c r="M128" s="854"/>
    </row>
    <row r="129" spans="1:16" ht="21">
      <c r="A129" s="34" t="s">
        <v>28</v>
      </c>
      <c r="B129" s="897" t="str">
        <f>B2</f>
        <v>伝承活動棟</v>
      </c>
      <c r="C129" s="897"/>
      <c r="D129" s="898" t="s">
        <v>26</v>
      </c>
      <c r="E129" s="898"/>
      <c r="F129" s="898"/>
      <c r="G129" s="898"/>
      <c r="H129" s="898"/>
      <c r="I129" s="898"/>
      <c r="J129" s="898"/>
      <c r="K129" s="292"/>
      <c r="L129" s="960" t="s">
        <v>178</v>
      </c>
      <c r="M129" s="961"/>
    </row>
    <row r="130" spans="1:16" ht="14.25">
      <c r="A130" s="35"/>
      <c r="B130" s="907"/>
      <c r="C130" s="907"/>
      <c r="D130" s="899"/>
      <c r="E130" s="899"/>
      <c r="F130" s="899"/>
      <c r="G130" s="899"/>
      <c r="H130" s="899"/>
      <c r="I130" s="899"/>
      <c r="J130" s="899"/>
      <c r="K130" s="293" t="s">
        <v>29</v>
      </c>
      <c r="L130" s="962"/>
      <c r="M130" s="963"/>
      <c r="P130" t="s">
        <v>426</v>
      </c>
    </row>
    <row r="131" spans="1:16" ht="14.25">
      <c r="A131" s="908"/>
      <c r="B131" s="903"/>
      <c r="C131" s="903"/>
      <c r="D131" s="899"/>
      <c r="E131" s="899"/>
      <c r="F131" s="899"/>
      <c r="G131" s="899"/>
      <c r="H131" s="899"/>
      <c r="I131" s="899"/>
      <c r="J131" s="899"/>
      <c r="K131" s="293" t="s">
        <v>30</v>
      </c>
      <c r="L131" s="962"/>
      <c r="M131" s="963"/>
    </row>
    <row r="132" spans="1:16">
      <c r="A132" s="909"/>
      <c r="B132" s="905"/>
      <c r="C132" s="905"/>
      <c r="D132" s="900"/>
      <c r="E132" s="900"/>
      <c r="F132" s="900"/>
      <c r="G132" s="900"/>
      <c r="H132" s="900"/>
      <c r="I132" s="900"/>
      <c r="J132" s="900"/>
      <c r="K132" s="36"/>
      <c r="L132" s="964"/>
      <c r="M132" s="965"/>
    </row>
    <row r="133" spans="1:16">
      <c r="A133" s="910" t="s">
        <v>31</v>
      </c>
      <c r="B133" s="913" t="s">
        <v>32</v>
      </c>
      <c r="C133" s="902"/>
      <c r="D133" s="913" t="s">
        <v>33</v>
      </c>
      <c r="E133" s="902"/>
      <c r="F133" s="910" t="s">
        <v>34</v>
      </c>
      <c r="G133" s="914" t="s">
        <v>35</v>
      </c>
      <c r="H133" s="910" t="s">
        <v>36</v>
      </c>
      <c r="I133" s="910" t="s">
        <v>35</v>
      </c>
      <c r="J133" s="910" t="s">
        <v>37</v>
      </c>
      <c r="K133" s="910" t="s">
        <v>38</v>
      </c>
      <c r="L133" s="913" t="s">
        <v>39</v>
      </c>
      <c r="M133" s="902"/>
    </row>
    <row r="134" spans="1:16">
      <c r="A134" s="911"/>
      <c r="B134" s="908"/>
      <c r="C134" s="904"/>
      <c r="D134" s="909"/>
      <c r="E134" s="906"/>
      <c r="F134" s="911"/>
      <c r="G134" s="915"/>
      <c r="H134" s="911"/>
      <c r="I134" s="911"/>
      <c r="J134" s="911"/>
      <c r="K134" s="911"/>
      <c r="L134" s="908"/>
      <c r="M134" s="904"/>
    </row>
    <row r="135" spans="1:16" ht="14.25">
      <c r="A135" s="911"/>
      <c r="B135" s="908"/>
      <c r="C135" s="904"/>
      <c r="D135" s="867" t="s">
        <v>396</v>
      </c>
      <c r="E135" s="867" t="s">
        <v>397</v>
      </c>
      <c r="F135" s="911"/>
      <c r="G135" s="37"/>
      <c r="H135" s="911"/>
      <c r="I135" s="911"/>
      <c r="J135" s="911"/>
      <c r="K135" s="911"/>
      <c r="L135" s="908"/>
      <c r="M135" s="904"/>
    </row>
    <row r="136" spans="1:16">
      <c r="A136" s="911"/>
      <c r="B136" s="908"/>
      <c r="C136" s="904"/>
      <c r="D136" s="916"/>
      <c r="E136" s="916"/>
      <c r="F136" s="911"/>
      <c r="G136" s="911" t="s">
        <v>27</v>
      </c>
      <c r="H136" s="911"/>
      <c r="I136" s="911"/>
      <c r="J136" s="911"/>
      <c r="K136" s="911"/>
      <c r="L136" s="908"/>
      <c r="M136" s="904"/>
    </row>
    <row r="137" spans="1:16">
      <c r="A137" s="912"/>
      <c r="B137" s="909"/>
      <c r="C137" s="906"/>
      <c r="D137" s="868"/>
      <c r="E137" s="868"/>
      <c r="F137" s="912"/>
      <c r="G137" s="912"/>
      <c r="H137" s="912"/>
      <c r="I137" s="912"/>
      <c r="J137" s="912"/>
      <c r="K137" s="912"/>
      <c r="L137" s="909"/>
      <c r="M137" s="906"/>
    </row>
    <row r="138" spans="1:16">
      <c r="A138" s="843" t="s">
        <v>135</v>
      </c>
      <c r="B138" s="855"/>
      <c r="C138" s="857"/>
      <c r="D138" s="843"/>
      <c r="E138" s="843"/>
      <c r="F138" s="843"/>
      <c r="G138" s="843"/>
      <c r="H138" s="863"/>
      <c r="I138" s="843"/>
      <c r="J138" s="869"/>
      <c r="K138" s="865"/>
      <c r="L138" s="934"/>
      <c r="M138" s="935"/>
    </row>
    <row r="139" spans="1:16">
      <c r="A139" s="844"/>
      <c r="B139" s="858"/>
      <c r="C139" s="860"/>
      <c r="D139" s="844"/>
      <c r="E139" s="844"/>
      <c r="F139" s="844"/>
      <c r="G139" s="844"/>
      <c r="H139" s="864"/>
      <c r="I139" s="844"/>
      <c r="J139" s="870"/>
      <c r="K139" s="866"/>
      <c r="L139" s="936"/>
      <c r="M139" s="937"/>
    </row>
    <row r="140" spans="1:16">
      <c r="A140" s="843" t="s">
        <v>49</v>
      </c>
      <c r="B140" s="855"/>
      <c r="C140" s="857"/>
      <c r="D140" s="843"/>
      <c r="E140" s="843"/>
      <c r="F140" s="843"/>
      <c r="G140" s="843"/>
      <c r="H140" s="863"/>
      <c r="I140" s="843"/>
      <c r="J140" s="869"/>
      <c r="K140" s="865"/>
      <c r="L140" s="893"/>
      <c r="M140" s="894"/>
      <c r="N140" s="200"/>
    </row>
    <row r="141" spans="1:16">
      <c r="A141" s="844"/>
      <c r="B141" s="858"/>
      <c r="C141" s="860"/>
      <c r="D141" s="844"/>
      <c r="E141" s="844"/>
      <c r="F141" s="844"/>
      <c r="G141" s="844"/>
      <c r="H141" s="864"/>
      <c r="I141" s="844"/>
      <c r="J141" s="870"/>
      <c r="K141" s="866"/>
      <c r="L141" s="895"/>
      <c r="M141" s="896"/>
      <c r="N141" s="200"/>
    </row>
    <row r="142" spans="1:16">
      <c r="A142" s="843"/>
      <c r="B142" s="855" t="s">
        <v>140</v>
      </c>
      <c r="C142" s="857"/>
      <c r="D142" s="843">
        <v>2000</v>
      </c>
      <c r="E142" s="867" t="s">
        <v>427</v>
      </c>
      <c r="F142" s="843"/>
      <c r="G142" s="843"/>
      <c r="H142" s="863">
        <v>4</v>
      </c>
      <c r="I142" s="843" t="s">
        <v>21</v>
      </c>
      <c r="J142" s="869"/>
      <c r="K142" s="865"/>
      <c r="L142" s="893"/>
      <c r="M142" s="894"/>
      <c r="N142" s="200"/>
    </row>
    <row r="143" spans="1:16">
      <c r="A143" s="844"/>
      <c r="B143" s="858"/>
      <c r="C143" s="860"/>
      <c r="D143" s="844"/>
      <c r="E143" s="868"/>
      <c r="F143" s="844"/>
      <c r="G143" s="844"/>
      <c r="H143" s="864"/>
      <c r="I143" s="844"/>
      <c r="J143" s="870"/>
      <c r="K143" s="866"/>
      <c r="L143" s="895"/>
      <c r="M143" s="896"/>
      <c r="N143" s="200"/>
    </row>
    <row r="144" spans="1:16">
      <c r="A144" s="843"/>
      <c r="B144" s="855" t="s">
        <v>266</v>
      </c>
      <c r="C144" s="857"/>
      <c r="D144" s="843">
        <v>1000</v>
      </c>
      <c r="E144" s="867" t="s">
        <v>428</v>
      </c>
      <c r="F144" s="843"/>
      <c r="G144" s="843"/>
      <c r="H144" s="863">
        <v>6</v>
      </c>
      <c r="I144" s="843" t="s">
        <v>119</v>
      </c>
      <c r="J144" s="869"/>
      <c r="K144" s="865"/>
      <c r="L144" s="893"/>
      <c r="M144" s="894"/>
      <c r="N144" s="200"/>
    </row>
    <row r="145" spans="1:14">
      <c r="A145" s="844"/>
      <c r="B145" s="858"/>
      <c r="C145" s="860"/>
      <c r="D145" s="844"/>
      <c r="E145" s="868"/>
      <c r="F145" s="844"/>
      <c r="G145" s="844"/>
      <c r="H145" s="864"/>
      <c r="I145" s="844"/>
      <c r="J145" s="870"/>
      <c r="K145" s="866"/>
      <c r="L145" s="895"/>
      <c r="M145" s="896"/>
      <c r="N145" s="200"/>
    </row>
    <row r="146" spans="1:14">
      <c r="A146" s="843"/>
      <c r="B146" s="855" t="s">
        <v>143</v>
      </c>
      <c r="C146" s="857"/>
      <c r="D146" s="843">
        <v>2000</v>
      </c>
      <c r="E146" s="867" t="s">
        <v>429</v>
      </c>
      <c r="F146" s="843"/>
      <c r="G146" s="843"/>
      <c r="H146" s="863">
        <v>48</v>
      </c>
      <c r="I146" s="843" t="s">
        <v>119</v>
      </c>
      <c r="J146" s="869"/>
      <c r="K146" s="865"/>
      <c r="L146" s="893"/>
      <c r="M146" s="894"/>
      <c r="N146" s="201"/>
    </row>
    <row r="147" spans="1:14">
      <c r="A147" s="844"/>
      <c r="B147" s="858"/>
      <c r="C147" s="860"/>
      <c r="D147" s="844"/>
      <c r="E147" s="868"/>
      <c r="F147" s="844"/>
      <c r="G147" s="844"/>
      <c r="H147" s="864"/>
      <c r="I147" s="844"/>
      <c r="J147" s="870"/>
      <c r="K147" s="866"/>
      <c r="L147" s="895"/>
      <c r="M147" s="896"/>
      <c r="N147" s="200"/>
    </row>
    <row r="148" spans="1:14">
      <c r="A148" s="843"/>
      <c r="B148" s="855" t="s">
        <v>141</v>
      </c>
      <c r="C148" s="857"/>
      <c r="D148" s="843">
        <v>4000</v>
      </c>
      <c r="E148" s="867" t="s">
        <v>430</v>
      </c>
      <c r="F148" s="843"/>
      <c r="G148" s="843"/>
      <c r="H148" s="863">
        <v>6</v>
      </c>
      <c r="I148" s="843" t="s">
        <v>21</v>
      </c>
      <c r="J148" s="869"/>
      <c r="K148" s="865"/>
      <c r="L148" s="893"/>
      <c r="M148" s="894"/>
      <c r="N148" s="200"/>
    </row>
    <row r="149" spans="1:14">
      <c r="A149" s="844"/>
      <c r="B149" s="858"/>
      <c r="C149" s="860"/>
      <c r="D149" s="844"/>
      <c r="E149" s="868"/>
      <c r="F149" s="844"/>
      <c r="G149" s="844"/>
      <c r="H149" s="864"/>
      <c r="I149" s="844"/>
      <c r="J149" s="870"/>
      <c r="K149" s="866"/>
      <c r="L149" s="895"/>
      <c r="M149" s="896"/>
      <c r="N149" s="200"/>
    </row>
    <row r="150" spans="1:14">
      <c r="A150" s="843"/>
      <c r="B150" s="855" t="s">
        <v>142</v>
      </c>
      <c r="C150" s="857"/>
      <c r="D150" s="843">
        <v>4000</v>
      </c>
      <c r="E150" s="843" t="s">
        <v>418</v>
      </c>
      <c r="F150" s="843"/>
      <c r="G150" s="843"/>
      <c r="H150" s="863">
        <v>13</v>
      </c>
      <c r="I150" s="843" t="s">
        <v>21</v>
      </c>
      <c r="J150" s="879"/>
      <c r="K150" s="865"/>
      <c r="L150" s="893"/>
      <c r="M150" s="894"/>
      <c r="N150" s="200"/>
    </row>
    <row r="151" spans="1:14">
      <c r="A151" s="844"/>
      <c r="B151" s="858"/>
      <c r="C151" s="860"/>
      <c r="D151" s="844"/>
      <c r="E151" s="844"/>
      <c r="F151" s="844"/>
      <c r="G151" s="844"/>
      <c r="H151" s="864"/>
      <c r="I151" s="844"/>
      <c r="J151" s="880"/>
      <c r="K151" s="866"/>
      <c r="L151" s="895"/>
      <c r="M151" s="896"/>
      <c r="N151" s="200"/>
    </row>
    <row r="152" spans="1:14" ht="13.5" customHeight="1">
      <c r="A152" s="843"/>
      <c r="B152" s="855" t="s">
        <v>267</v>
      </c>
      <c r="C152" s="857"/>
      <c r="D152" s="843">
        <v>4000</v>
      </c>
      <c r="E152" s="843" t="s">
        <v>431</v>
      </c>
      <c r="F152" s="843"/>
      <c r="G152" s="843"/>
      <c r="H152" s="863">
        <v>6</v>
      </c>
      <c r="I152" s="843" t="s">
        <v>119</v>
      </c>
      <c r="J152" s="879"/>
      <c r="K152" s="865"/>
      <c r="L152" s="893"/>
      <c r="M152" s="894"/>
      <c r="N152" s="200"/>
    </row>
    <row r="153" spans="1:14">
      <c r="A153" s="844"/>
      <c r="B153" s="858"/>
      <c r="C153" s="860"/>
      <c r="D153" s="844"/>
      <c r="E153" s="844"/>
      <c r="F153" s="844"/>
      <c r="G153" s="844"/>
      <c r="H153" s="864"/>
      <c r="I153" s="844"/>
      <c r="J153" s="880"/>
      <c r="K153" s="866"/>
      <c r="L153" s="895"/>
      <c r="M153" s="896"/>
      <c r="N153" s="200"/>
    </row>
    <row r="154" spans="1:14">
      <c r="A154" s="843"/>
      <c r="B154" s="855" t="s">
        <v>144</v>
      </c>
      <c r="C154" s="857"/>
      <c r="D154" s="843">
        <v>3000</v>
      </c>
      <c r="E154" s="843" t="s">
        <v>432</v>
      </c>
      <c r="F154" s="843"/>
      <c r="G154" s="843"/>
      <c r="H154" s="863">
        <v>1</v>
      </c>
      <c r="I154" s="843" t="s">
        <v>21</v>
      </c>
      <c r="J154" s="877"/>
      <c r="K154" s="865"/>
      <c r="L154" s="893"/>
      <c r="M154" s="894"/>
      <c r="N154" s="200"/>
    </row>
    <row r="155" spans="1:14">
      <c r="A155" s="844"/>
      <c r="B155" s="858"/>
      <c r="C155" s="860"/>
      <c r="D155" s="844"/>
      <c r="E155" s="844"/>
      <c r="F155" s="844"/>
      <c r="G155" s="844"/>
      <c r="H155" s="864"/>
      <c r="I155" s="844"/>
      <c r="J155" s="878"/>
      <c r="K155" s="866"/>
      <c r="L155" s="895"/>
      <c r="M155" s="896"/>
      <c r="N155" s="200"/>
    </row>
    <row r="156" spans="1:14">
      <c r="A156" s="843"/>
      <c r="B156" s="855" t="s">
        <v>145</v>
      </c>
      <c r="C156" s="857"/>
      <c r="D156" s="843">
        <v>4000</v>
      </c>
      <c r="E156" s="843" t="s">
        <v>433</v>
      </c>
      <c r="F156" s="843"/>
      <c r="G156" s="843"/>
      <c r="H156" s="863">
        <v>1</v>
      </c>
      <c r="I156" s="843" t="s">
        <v>21</v>
      </c>
      <c r="J156" s="877"/>
      <c r="K156" s="865"/>
      <c r="L156" s="893"/>
      <c r="M156" s="894"/>
      <c r="N156" s="200"/>
    </row>
    <row r="157" spans="1:14">
      <c r="A157" s="844"/>
      <c r="B157" s="858"/>
      <c r="C157" s="860"/>
      <c r="D157" s="844"/>
      <c r="E157" s="844"/>
      <c r="F157" s="844"/>
      <c r="G157" s="844"/>
      <c r="H157" s="864"/>
      <c r="I157" s="844"/>
      <c r="J157" s="878"/>
      <c r="K157" s="866"/>
      <c r="L157" s="895"/>
      <c r="M157" s="896"/>
      <c r="N157" s="200"/>
    </row>
    <row r="158" spans="1:14">
      <c r="A158" s="843"/>
      <c r="B158" s="855" t="s">
        <v>268</v>
      </c>
      <c r="C158" s="857"/>
      <c r="D158" s="843">
        <v>4000</v>
      </c>
      <c r="E158" s="843" t="s">
        <v>433</v>
      </c>
      <c r="F158" s="843"/>
      <c r="G158" s="843"/>
      <c r="H158" s="863">
        <v>1</v>
      </c>
      <c r="I158" s="843" t="s">
        <v>21</v>
      </c>
      <c r="J158" s="877"/>
      <c r="K158" s="865"/>
      <c r="L158" s="893"/>
      <c r="M158" s="894"/>
      <c r="N158" s="200"/>
    </row>
    <row r="159" spans="1:14">
      <c r="A159" s="844"/>
      <c r="B159" s="858"/>
      <c r="C159" s="860"/>
      <c r="D159" s="844"/>
      <c r="E159" s="844"/>
      <c r="F159" s="844"/>
      <c r="G159" s="844"/>
      <c r="H159" s="864"/>
      <c r="I159" s="844"/>
      <c r="J159" s="878"/>
      <c r="K159" s="866"/>
      <c r="L159" s="895"/>
      <c r="M159" s="896"/>
      <c r="N159" s="200"/>
    </row>
    <row r="160" spans="1:14">
      <c r="A160" s="843"/>
      <c r="B160" s="855" t="s">
        <v>145</v>
      </c>
      <c r="C160" s="857"/>
      <c r="D160" s="843">
        <v>3000</v>
      </c>
      <c r="E160" s="843" t="s">
        <v>433</v>
      </c>
      <c r="F160" s="843"/>
      <c r="G160" s="843"/>
      <c r="H160" s="863">
        <v>2</v>
      </c>
      <c r="I160" s="843" t="s">
        <v>21</v>
      </c>
      <c r="J160" s="877"/>
      <c r="K160" s="865"/>
      <c r="L160" s="893"/>
      <c r="M160" s="894"/>
      <c r="N160" s="200"/>
    </row>
    <row r="161" spans="1:14">
      <c r="A161" s="844"/>
      <c r="B161" s="858"/>
      <c r="C161" s="860"/>
      <c r="D161" s="844"/>
      <c r="E161" s="844"/>
      <c r="F161" s="844"/>
      <c r="G161" s="844"/>
      <c r="H161" s="864"/>
      <c r="I161" s="844"/>
      <c r="J161" s="878"/>
      <c r="K161" s="866"/>
      <c r="L161" s="895"/>
      <c r="M161" s="896"/>
      <c r="N161" s="200"/>
    </row>
    <row r="162" spans="1:14">
      <c r="A162" s="843"/>
      <c r="B162" s="855" t="s">
        <v>268</v>
      </c>
      <c r="C162" s="857"/>
      <c r="D162" s="843">
        <v>3000</v>
      </c>
      <c r="E162" s="843" t="s">
        <v>433</v>
      </c>
      <c r="F162" s="843"/>
      <c r="G162" s="843"/>
      <c r="H162" s="863">
        <v>2</v>
      </c>
      <c r="I162" s="843" t="s">
        <v>21</v>
      </c>
      <c r="J162" s="877"/>
      <c r="K162" s="865"/>
      <c r="L162" s="893"/>
      <c r="M162" s="894"/>
      <c r="N162" s="200"/>
    </row>
    <row r="163" spans="1:14">
      <c r="A163" s="844"/>
      <c r="B163" s="858"/>
      <c r="C163" s="860"/>
      <c r="D163" s="844"/>
      <c r="E163" s="844"/>
      <c r="F163" s="844"/>
      <c r="G163" s="844"/>
      <c r="H163" s="864"/>
      <c r="I163" s="844"/>
      <c r="J163" s="878"/>
      <c r="K163" s="866"/>
      <c r="L163" s="895"/>
      <c r="M163" s="896"/>
      <c r="N163" s="200"/>
    </row>
    <row r="164" spans="1:14">
      <c r="A164" s="843"/>
      <c r="B164" s="855"/>
      <c r="C164" s="857"/>
      <c r="D164" s="843"/>
      <c r="E164" s="843"/>
      <c r="F164" s="843"/>
      <c r="G164" s="843"/>
      <c r="H164" s="863"/>
      <c r="I164" s="843"/>
      <c r="J164" s="877"/>
      <c r="K164" s="865"/>
      <c r="L164" s="893"/>
      <c r="M164" s="894"/>
      <c r="N164" s="200"/>
    </row>
    <row r="165" spans="1:14">
      <c r="A165" s="844"/>
      <c r="B165" s="858"/>
      <c r="C165" s="860"/>
      <c r="D165" s="844"/>
      <c r="E165" s="844"/>
      <c r="F165" s="844"/>
      <c r="G165" s="844"/>
      <c r="H165" s="864"/>
      <c r="I165" s="844"/>
      <c r="J165" s="878"/>
      <c r="K165" s="866"/>
      <c r="L165" s="895"/>
      <c r="M165" s="896"/>
      <c r="N165" s="200"/>
    </row>
    <row r="166" spans="1:14" ht="13.5" customHeight="1">
      <c r="A166" s="843"/>
      <c r="B166" s="855"/>
      <c r="C166" s="857"/>
      <c r="D166" s="843"/>
      <c r="E166" s="843"/>
      <c r="F166" s="843"/>
      <c r="G166" s="843"/>
      <c r="H166" s="863"/>
      <c r="I166" s="843"/>
      <c r="J166" s="869"/>
      <c r="K166" s="865"/>
      <c r="L166" s="893"/>
      <c r="M166" s="894"/>
      <c r="N166" s="200"/>
    </row>
    <row r="167" spans="1:14">
      <c r="A167" s="844"/>
      <c r="B167" s="858"/>
      <c r="C167" s="860"/>
      <c r="D167" s="844"/>
      <c r="E167" s="844"/>
      <c r="F167" s="844"/>
      <c r="G167" s="844"/>
      <c r="H167" s="864"/>
      <c r="I167" s="844"/>
      <c r="J167" s="870"/>
      <c r="K167" s="866"/>
      <c r="L167" s="895"/>
      <c r="M167" s="896"/>
      <c r="N167" s="200"/>
    </row>
    <row r="168" spans="1:14">
      <c r="A168" s="843"/>
      <c r="B168" s="855"/>
      <c r="C168" s="857"/>
      <c r="D168" s="843"/>
      <c r="E168" s="843"/>
      <c r="F168" s="843"/>
      <c r="G168" s="843"/>
      <c r="H168" s="863"/>
      <c r="I168" s="843"/>
      <c r="J168" s="869"/>
      <c r="K168" s="865"/>
      <c r="L168" s="893"/>
      <c r="M168" s="894"/>
      <c r="N168" s="200"/>
    </row>
    <row r="169" spans="1:14">
      <c r="A169" s="844"/>
      <c r="B169" s="858"/>
      <c r="C169" s="860"/>
      <c r="D169" s="844"/>
      <c r="E169" s="844"/>
      <c r="F169" s="844"/>
      <c r="G169" s="844"/>
      <c r="H169" s="864"/>
      <c r="I169" s="844"/>
      <c r="J169" s="870"/>
      <c r="K169" s="866"/>
      <c r="L169" s="895"/>
      <c r="M169" s="896"/>
      <c r="N169" s="200"/>
    </row>
    <row r="170" spans="1:14">
      <c r="A170" s="843"/>
      <c r="B170" s="855"/>
      <c r="C170" s="857"/>
      <c r="D170" s="843"/>
      <c r="E170" s="843"/>
      <c r="F170" s="843"/>
      <c r="G170" s="843"/>
      <c r="H170" s="863"/>
      <c r="I170" s="843"/>
      <c r="J170" s="869"/>
      <c r="K170" s="865"/>
      <c r="L170" s="893"/>
      <c r="M170" s="894"/>
      <c r="N170" s="200"/>
    </row>
    <row r="171" spans="1:14">
      <c r="A171" s="844"/>
      <c r="B171" s="858"/>
      <c r="C171" s="860"/>
      <c r="D171" s="844"/>
      <c r="E171" s="844"/>
      <c r="F171" s="844"/>
      <c r="G171" s="844"/>
      <c r="H171" s="864"/>
      <c r="I171" s="844"/>
      <c r="J171" s="870"/>
      <c r="K171" s="866"/>
      <c r="L171" s="895"/>
      <c r="M171" s="896"/>
      <c r="N171" s="200"/>
    </row>
    <row r="172" spans="1:14" ht="21">
      <c r="A172" s="34" t="s">
        <v>28</v>
      </c>
      <c r="B172" s="897" t="str">
        <f>B2</f>
        <v>伝承活動棟</v>
      </c>
      <c r="C172" s="897"/>
      <c r="D172" s="898" t="s">
        <v>26</v>
      </c>
      <c r="E172" s="898"/>
      <c r="F172" s="898"/>
      <c r="G172" s="898"/>
      <c r="H172" s="898"/>
      <c r="I172" s="898"/>
      <c r="J172" s="898"/>
      <c r="K172" s="292"/>
      <c r="L172" s="960" t="s">
        <v>179</v>
      </c>
      <c r="M172" s="961"/>
    </row>
    <row r="173" spans="1:14" ht="14.25">
      <c r="A173" s="35"/>
      <c r="B173" s="907"/>
      <c r="C173" s="907"/>
      <c r="D173" s="899"/>
      <c r="E173" s="899"/>
      <c r="F173" s="899"/>
      <c r="G173" s="899"/>
      <c r="H173" s="899"/>
      <c r="I173" s="899"/>
      <c r="J173" s="899"/>
      <c r="K173" s="293" t="s">
        <v>29</v>
      </c>
      <c r="L173" s="962"/>
      <c r="M173" s="963"/>
    </row>
    <row r="174" spans="1:14" ht="14.25">
      <c r="A174" s="908"/>
      <c r="B174" s="903"/>
      <c r="C174" s="903"/>
      <c r="D174" s="899"/>
      <c r="E174" s="899"/>
      <c r="F174" s="899"/>
      <c r="G174" s="899"/>
      <c r="H174" s="899"/>
      <c r="I174" s="899"/>
      <c r="J174" s="899"/>
      <c r="K174" s="293" t="s">
        <v>30</v>
      </c>
      <c r="L174" s="962"/>
      <c r="M174" s="963"/>
    </row>
    <row r="175" spans="1:14">
      <c r="A175" s="909"/>
      <c r="B175" s="905"/>
      <c r="C175" s="905"/>
      <c r="D175" s="900"/>
      <c r="E175" s="900"/>
      <c r="F175" s="900"/>
      <c r="G175" s="900"/>
      <c r="H175" s="900"/>
      <c r="I175" s="900"/>
      <c r="J175" s="900"/>
      <c r="K175" s="36"/>
      <c r="L175" s="964"/>
      <c r="M175" s="965"/>
    </row>
    <row r="176" spans="1:14">
      <c r="A176" s="910" t="s">
        <v>31</v>
      </c>
      <c r="B176" s="913" t="s">
        <v>32</v>
      </c>
      <c r="C176" s="902"/>
      <c r="D176" s="913" t="s">
        <v>33</v>
      </c>
      <c r="E176" s="902"/>
      <c r="F176" s="910" t="s">
        <v>34</v>
      </c>
      <c r="G176" s="914" t="s">
        <v>35</v>
      </c>
      <c r="H176" s="910" t="s">
        <v>36</v>
      </c>
      <c r="I176" s="910" t="s">
        <v>35</v>
      </c>
      <c r="J176" s="910" t="s">
        <v>37</v>
      </c>
      <c r="K176" s="910" t="s">
        <v>38</v>
      </c>
      <c r="L176" s="913" t="s">
        <v>39</v>
      </c>
      <c r="M176" s="902"/>
    </row>
    <row r="177" spans="1:13">
      <c r="A177" s="911"/>
      <c r="B177" s="908"/>
      <c r="C177" s="904"/>
      <c r="D177" s="909"/>
      <c r="E177" s="906"/>
      <c r="F177" s="911"/>
      <c r="G177" s="915"/>
      <c r="H177" s="911"/>
      <c r="I177" s="911"/>
      <c r="J177" s="911"/>
      <c r="K177" s="911"/>
      <c r="L177" s="908"/>
      <c r="M177" s="904"/>
    </row>
    <row r="178" spans="1:13" ht="14.25">
      <c r="A178" s="911"/>
      <c r="B178" s="908"/>
      <c r="C178" s="904"/>
      <c r="D178" s="867" t="s">
        <v>396</v>
      </c>
      <c r="E178" s="867" t="s">
        <v>397</v>
      </c>
      <c r="F178" s="911"/>
      <c r="G178" s="37"/>
      <c r="H178" s="911"/>
      <c r="I178" s="911"/>
      <c r="J178" s="911"/>
      <c r="K178" s="911"/>
      <c r="L178" s="908"/>
      <c r="M178" s="904"/>
    </row>
    <row r="179" spans="1:13">
      <c r="A179" s="911"/>
      <c r="B179" s="908"/>
      <c r="C179" s="904"/>
      <c r="D179" s="916"/>
      <c r="E179" s="916"/>
      <c r="F179" s="911"/>
      <c r="G179" s="911" t="s">
        <v>27</v>
      </c>
      <c r="H179" s="911"/>
      <c r="I179" s="911"/>
      <c r="J179" s="911"/>
      <c r="K179" s="911"/>
      <c r="L179" s="908"/>
      <c r="M179" s="904"/>
    </row>
    <row r="180" spans="1:13">
      <c r="A180" s="912"/>
      <c r="B180" s="909"/>
      <c r="C180" s="906"/>
      <c r="D180" s="868"/>
      <c r="E180" s="868"/>
      <c r="F180" s="912"/>
      <c r="G180" s="912"/>
      <c r="H180" s="912"/>
      <c r="I180" s="912"/>
      <c r="J180" s="912"/>
      <c r="K180" s="912"/>
      <c r="L180" s="909"/>
      <c r="M180" s="906"/>
    </row>
    <row r="181" spans="1:13">
      <c r="A181" s="843" t="s">
        <v>135</v>
      </c>
      <c r="B181" s="855"/>
      <c r="C181" s="857"/>
      <c r="D181" s="843"/>
      <c r="E181" s="843"/>
      <c r="F181" s="843"/>
      <c r="G181" s="843"/>
      <c r="H181" s="863"/>
      <c r="I181" s="843"/>
      <c r="J181" s="869"/>
      <c r="K181" s="865"/>
      <c r="L181" s="893"/>
      <c r="M181" s="894"/>
    </row>
    <row r="182" spans="1:13">
      <c r="A182" s="844"/>
      <c r="B182" s="858"/>
      <c r="C182" s="860"/>
      <c r="D182" s="844"/>
      <c r="E182" s="844"/>
      <c r="F182" s="844"/>
      <c r="G182" s="844"/>
      <c r="H182" s="864"/>
      <c r="I182" s="844"/>
      <c r="J182" s="870"/>
      <c r="K182" s="866"/>
      <c r="L182" s="895"/>
      <c r="M182" s="896"/>
    </row>
    <row r="183" spans="1:13">
      <c r="A183" s="843" t="s">
        <v>49</v>
      </c>
      <c r="B183" s="855" t="s">
        <v>147</v>
      </c>
      <c r="C183" s="857"/>
      <c r="D183" s="843">
        <v>1820</v>
      </c>
      <c r="E183" s="867" t="s">
        <v>434</v>
      </c>
      <c r="F183" s="843"/>
      <c r="G183" s="843"/>
      <c r="H183" s="863">
        <v>10</v>
      </c>
      <c r="I183" s="843" t="s">
        <v>119</v>
      </c>
      <c r="J183" s="869"/>
      <c r="K183" s="865"/>
      <c r="L183" s="893"/>
      <c r="M183" s="894"/>
    </row>
    <row r="184" spans="1:13">
      <c r="A184" s="844"/>
      <c r="B184" s="858"/>
      <c r="C184" s="860"/>
      <c r="D184" s="844"/>
      <c r="E184" s="868"/>
      <c r="F184" s="844"/>
      <c r="G184" s="844"/>
      <c r="H184" s="864"/>
      <c r="I184" s="844"/>
      <c r="J184" s="870"/>
      <c r="K184" s="866"/>
      <c r="L184" s="895"/>
      <c r="M184" s="896"/>
    </row>
    <row r="185" spans="1:13">
      <c r="A185" s="843"/>
      <c r="B185" s="855"/>
      <c r="C185" s="857"/>
      <c r="D185" s="843"/>
      <c r="E185" s="867"/>
      <c r="F185" s="843"/>
      <c r="G185" s="843"/>
      <c r="H185" s="863"/>
      <c r="I185" s="843"/>
      <c r="J185" s="928"/>
      <c r="K185" s="930"/>
      <c r="L185" s="893"/>
      <c r="M185" s="894"/>
    </row>
    <row r="186" spans="1:13">
      <c r="A186" s="844"/>
      <c r="B186" s="858"/>
      <c r="C186" s="860"/>
      <c r="D186" s="844"/>
      <c r="E186" s="868"/>
      <c r="F186" s="844"/>
      <c r="G186" s="844"/>
      <c r="H186" s="864"/>
      <c r="I186" s="844"/>
      <c r="J186" s="929"/>
      <c r="K186" s="931"/>
      <c r="L186" s="895"/>
      <c r="M186" s="896"/>
    </row>
    <row r="187" spans="1:13" ht="13.5" customHeight="1">
      <c r="A187" s="843"/>
      <c r="B187" s="855"/>
      <c r="C187" s="857"/>
      <c r="D187" s="843"/>
      <c r="E187" s="867"/>
      <c r="F187" s="843"/>
      <c r="G187" s="843"/>
      <c r="H187" s="863"/>
      <c r="I187" s="843"/>
      <c r="J187" s="928"/>
      <c r="K187" s="930"/>
      <c r="L187" s="893"/>
      <c r="M187" s="894"/>
    </row>
    <row r="188" spans="1:13">
      <c r="A188" s="844"/>
      <c r="B188" s="858"/>
      <c r="C188" s="860"/>
      <c r="D188" s="844"/>
      <c r="E188" s="868"/>
      <c r="F188" s="844"/>
      <c r="G188" s="844"/>
      <c r="H188" s="864"/>
      <c r="I188" s="844"/>
      <c r="J188" s="929"/>
      <c r="K188" s="931"/>
      <c r="L188" s="895"/>
      <c r="M188" s="896"/>
    </row>
    <row r="189" spans="1:13">
      <c r="A189" s="843"/>
      <c r="B189" s="855"/>
      <c r="C189" s="857"/>
      <c r="D189" s="843"/>
      <c r="E189" s="867"/>
      <c r="F189" s="843"/>
      <c r="G189" s="843"/>
      <c r="H189" s="863"/>
      <c r="I189" s="843"/>
      <c r="J189" s="928"/>
      <c r="K189" s="930"/>
      <c r="L189" s="893"/>
      <c r="M189" s="894"/>
    </row>
    <row r="190" spans="1:13">
      <c r="A190" s="844"/>
      <c r="B190" s="858"/>
      <c r="C190" s="860"/>
      <c r="D190" s="844"/>
      <c r="E190" s="868"/>
      <c r="F190" s="844"/>
      <c r="G190" s="844"/>
      <c r="H190" s="864"/>
      <c r="I190" s="844"/>
      <c r="J190" s="929"/>
      <c r="K190" s="931"/>
      <c r="L190" s="895"/>
      <c r="M190" s="896"/>
    </row>
    <row r="191" spans="1:13">
      <c r="A191" s="843"/>
      <c r="B191" s="855"/>
      <c r="C191" s="857"/>
      <c r="D191" s="843"/>
      <c r="E191" s="867"/>
      <c r="F191" s="843"/>
      <c r="G191" s="843"/>
      <c r="H191" s="863"/>
      <c r="I191" s="843"/>
      <c r="J191" s="928"/>
      <c r="K191" s="930"/>
      <c r="L191" s="893"/>
      <c r="M191" s="894"/>
    </row>
    <row r="192" spans="1:13">
      <c r="A192" s="844"/>
      <c r="B192" s="858"/>
      <c r="C192" s="860"/>
      <c r="D192" s="844"/>
      <c r="E192" s="868"/>
      <c r="F192" s="844"/>
      <c r="G192" s="844"/>
      <c r="H192" s="864"/>
      <c r="I192" s="844"/>
      <c r="J192" s="929"/>
      <c r="K192" s="931"/>
      <c r="L192" s="895"/>
      <c r="M192" s="896"/>
    </row>
    <row r="193" spans="1:14">
      <c r="A193" s="843"/>
      <c r="B193" s="855"/>
      <c r="C193" s="857"/>
      <c r="D193" s="843"/>
      <c r="E193" s="867"/>
      <c r="F193" s="843"/>
      <c r="G193" s="843"/>
      <c r="H193" s="863"/>
      <c r="I193" s="843"/>
      <c r="J193" s="958"/>
      <c r="K193" s="930"/>
      <c r="L193" s="893"/>
      <c r="M193" s="894"/>
    </row>
    <row r="194" spans="1:14">
      <c r="A194" s="844"/>
      <c r="B194" s="858"/>
      <c r="C194" s="860"/>
      <c r="D194" s="844"/>
      <c r="E194" s="868"/>
      <c r="F194" s="844"/>
      <c r="G194" s="844"/>
      <c r="H194" s="864"/>
      <c r="I194" s="844"/>
      <c r="J194" s="959"/>
      <c r="K194" s="931"/>
      <c r="L194" s="895"/>
      <c r="M194" s="896"/>
    </row>
    <row r="195" spans="1:14">
      <c r="A195" s="843"/>
      <c r="B195" s="855"/>
      <c r="C195" s="857"/>
      <c r="D195" s="843"/>
      <c r="E195" s="843"/>
      <c r="F195" s="843"/>
      <c r="G195" s="843"/>
      <c r="H195" s="863"/>
      <c r="I195" s="843"/>
      <c r="J195" s="958"/>
      <c r="K195" s="930"/>
      <c r="L195" s="893"/>
      <c r="M195" s="894"/>
    </row>
    <row r="196" spans="1:14">
      <c r="A196" s="844"/>
      <c r="B196" s="858"/>
      <c r="C196" s="860"/>
      <c r="D196" s="844"/>
      <c r="E196" s="844"/>
      <c r="F196" s="844"/>
      <c r="G196" s="844"/>
      <c r="H196" s="864"/>
      <c r="I196" s="844"/>
      <c r="J196" s="959"/>
      <c r="K196" s="931"/>
      <c r="L196" s="895"/>
      <c r="M196" s="896"/>
    </row>
    <row r="197" spans="1:14">
      <c r="A197" s="843"/>
      <c r="B197" s="954"/>
      <c r="C197" s="955"/>
      <c r="D197" s="944"/>
      <c r="E197" s="944"/>
      <c r="F197" s="944"/>
      <c r="G197" s="944"/>
      <c r="H197" s="942"/>
      <c r="I197" s="944"/>
      <c r="J197" s="946"/>
      <c r="K197" s="948"/>
      <c r="L197" s="950"/>
      <c r="M197" s="951"/>
    </row>
    <row r="198" spans="1:14">
      <c r="A198" s="844"/>
      <c r="B198" s="956"/>
      <c r="C198" s="957"/>
      <c r="D198" s="945"/>
      <c r="E198" s="945"/>
      <c r="F198" s="945"/>
      <c r="G198" s="945"/>
      <c r="H198" s="943"/>
      <c r="I198" s="945"/>
      <c r="J198" s="947"/>
      <c r="K198" s="949"/>
      <c r="L198" s="952"/>
      <c r="M198" s="953"/>
      <c r="N198" s="160"/>
    </row>
    <row r="199" spans="1:14">
      <c r="A199" s="843"/>
      <c r="B199" s="855"/>
      <c r="C199" s="857"/>
      <c r="D199" s="843"/>
      <c r="E199" s="843"/>
      <c r="F199" s="843"/>
      <c r="G199" s="843"/>
      <c r="H199" s="863"/>
      <c r="I199" s="843"/>
      <c r="J199" s="877"/>
      <c r="K199" s="865"/>
      <c r="L199" s="938"/>
      <c r="M199" s="939"/>
      <c r="N199" s="160"/>
    </row>
    <row r="200" spans="1:14">
      <c r="A200" s="844"/>
      <c r="B200" s="858"/>
      <c r="C200" s="860"/>
      <c r="D200" s="844"/>
      <c r="E200" s="844"/>
      <c r="F200" s="844"/>
      <c r="G200" s="844"/>
      <c r="H200" s="864"/>
      <c r="I200" s="844"/>
      <c r="J200" s="878"/>
      <c r="K200" s="866"/>
      <c r="L200" s="940"/>
      <c r="M200" s="941"/>
      <c r="N200" s="160"/>
    </row>
    <row r="201" spans="1:14">
      <c r="A201" s="843"/>
      <c r="B201" s="855" t="s">
        <v>246</v>
      </c>
      <c r="C201" s="857"/>
      <c r="D201" s="843"/>
      <c r="E201" s="843"/>
      <c r="F201" s="843"/>
      <c r="G201" s="917"/>
      <c r="H201" s="932">
        <v>0.05</v>
      </c>
      <c r="I201" s="843" t="s">
        <v>149</v>
      </c>
      <c r="J201" s="877"/>
      <c r="K201" s="865"/>
      <c r="L201" s="934"/>
      <c r="M201" s="935"/>
    </row>
    <row r="202" spans="1:14">
      <c r="A202" s="844"/>
      <c r="B202" s="858"/>
      <c r="C202" s="860"/>
      <c r="D202" s="844"/>
      <c r="E202" s="844"/>
      <c r="F202" s="844"/>
      <c r="G202" s="844"/>
      <c r="H202" s="933"/>
      <c r="I202" s="844"/>
      <c r="J202" s="878"/>
      <c r="K202" s="866"/>
      <c r="L202" s="936"/>
      <c r="M202" s="937"/>
    </row>
    <row r="203" spans="1:14" ht="13.5" customHeight="1">
      <c r="A203" s="843"/>
      <c r="B203" s="855" t="s">
        <v>115</v>
      </c>
      <c r="C203" s="857"/>
      <c r="D203" s="843"/>
      <c r="E203" s="843"/>
      <c r="F203" s="843"/>
      <c r="G203" s="843"/>
      <c r="H203" s="863">
        <v>0.6</v>
      </c>
      <c r="I203" s="843" t="s">
        <v>149</v>
      </c>
      <c r="J203" s="877"/>
      <c r="K203" s="865"/>
      <c r="L203" s="893"/>
      <c r="M203" s="894"/>
    </row>
    <row r="204" spans="1:14">
      <c r="A204" s="844"/>
      <c r="B204" s="858"/>
      <c r="C204" s="860"/>
      <c r="D204" s="844"/>
      <c r="E204" s="844"/>
      <c r="F204" s="844"/>
      <c r="G204" s="844"/>
      <c r="H204" s="864"/>
      <c r="I204" s="844"/>
      <c r="J204" s="878"/>
      <c r="K204" s="866"/>
      <c r="L204" s="895"/>
      <c r="M204" s="896"/>
    </row>
    <row r="205" spans="1:14" ht="13.5" customHeight="1">
      <c r="A205" s="843"/>
      <c r="B205" s="855" t="s">
        <v>72</v>
      </c>
      <c r="C205" s="857"/>
      <c r="D205" s="843"/>
      <c r="E205" s="843"/>
      <c r="F205" s="843"/>
      <c r="G205" s="843"/>
      <c r="H205" s="863">
        <v>0.6</v>
      </c>
      <c r="I205" s="843" t="s">
        <v>149</v>
      </c>
      <c r="J205" s="877"/>
      <c r="K205" s="865"/>
      <c r="L205" s="893"/>
      <c r="M205" s="894"/>
    </row>
    <row r="206" spans="1:14">
      <c r="A206" s="844"/>
      <c r="B206" s="858"/>
      <c r="C206" s="860"/>
      <c r="D206" s="844"/>
      <c r="E206" s="844"/>
      <c r="F206" s="844"/>
      <c r="G206" s="844"/>
      <c r="H206" s="864"/>
      <c r="I206" s="844"/>
      <c r="J206" s="878"/>
      <c r="K206" s="866"/>
      <c r="L206" s="895"/>
      <c r="M206" s="896"/>
    </row>
    <row r="207" spans="1:14">
      <c r="A207" s="843"/>
      <c r="B207" s="845" t="s">
        <v>1469</v>
      </c>
      <c r="C207" s="846"/>
      <c r="D207" s="843"/>
      <c r="E207" s="855" t="s">
        <v>1470</v>
      </c>
      <c r="F207" s="856"/>
      <c r="G207" s="856"/>
      <c r="H207" s="857"/>
      <c r="I207" s="843"/>
      <c r="J207" s="863"/>
      <c r="K207" s="865"/>
      <c r="L207" s="851"/>
      <c r="M207" s="852"/>
    </row>
    <row r="208" spans="1:14">
      <c r="A208" s="844"/>
      <c r="B208" s="847"/>
      <c r="C208" s="848"/>
      <c r="D208" s="844"/>
      <c r="E208" s="858"/>
      <c r="F208" s="859"/>
      <c r="G208" s="859"/>
      <c r="H208" s="860"/>
      <c r="I208" s="844"/>
      <c r="J208" s="864"/>
      <c r="K208" s="866"/>
      <c r="L208" s="853"/>
      <c r="M208" s="854"/>
    </row>
    <row r="209" spans="1:13">
      <c r="A209" s="843"/>
      <c r="B209" s="845" t="s">
        <v>41</v>
      </c>
      <c r="C209" s="846"/>
      <c r="D209" s="843"/>
      <c r="E209" s="843"/>
      <c r="F209" s="843"/>
      <c r="G209" s="843"/>
      <c r="H209" s="863"/>
      <c r="I209" s="843"/>
      <c r="J209" s="843"/>
      <c r="K209" s="865"/>
      <c r="L209" s="851"/>
      <c r="M209" s="852"/>
    </row>
    <row r="210" spans="1:13">
      <c r="A210" s="844"/>
      <c r="B210" s="847"/>
      <c r="C210" s="848"/>
      <c r="D210" s="844"/>
      <c r="E210" s="844"/>
      <c r="F210" s="844"/>
      <c r="G210" s="844"/>
      <c r="H210" s="864"/>
      <c r="I210" s="844"/>
      <c r="J210" s="844"/>
      <c r="K210" s="866"/>
      <c r="L210" s="853"/>
      <c r="M210" s="854"/>
    </row>
    <row r="211" spans="1:13">
      <c r="A211" s="843"/>
      <c r="B211" s="845" t="s">
        <v>42</v>
      </c>
      <c r="C211" s="846"/>
      <c r="D211" s="843"/>
      <c r="E211" s="843"/>
      <c r="F211" s="843"/>
      <c r="G211" s="843"/>
      <c r="H211" s="843"/>
      <c r="I211" s="843"/>
      <c r="J211" s="843"/>
      <c r="K211" s="849"/>
      <c r="L211" s="851"/>
      <c r="M211" s="852"/>
    </row>
    <row r="212" spans="1:13">
      <c r="A212" s="844"/>
      <c r="B212" s="847"/>
      <c r="C212" s="848"/>
      <c r="D212" s="844"/>
      <c r="E212" s="844"/>
      <c r="F212" s="844"/>
      <c r="G212" s="844"/>
      <c r="H212" s="844"/>
      <c r="I212" s="844"/>
      <c r="J212" s="844"/>
      <c r="K212" s="850"/>
      <c r="L212" s="853"/>
      <c r="M212" s="854"/>
    </row>
    <row r="213" spans="1:13" ht="21">
      <c r="A213" s="34" t="s">
        <v>28</v>
      </c>
      <c r="B213" s="897" t="str">
        <f>B2</f>
        <v>伝承活動棟</v>
      </c>
      <c r="C213" s="897"/>
      <c r="D213" s="898" t="s">
        <v>26</v>
      </c>
      <c r="E213" s="898"/>
      <c r="F213" s="898"/>
      <c r="G213" s="898"/>
      <c r="H213" s="898"/>
      <c r="I213" s="898"/>
      <c r="J213" s="898"/>
      <c r="K213" s="292"/>
      <c r="L213" s="901" t="s">
        <v>175</v>
      </c>
      <c r="M213" s="902"/>
    </row>
    <row r="214" spans="1:13" ht="14.25">
      <c r="A214" s="35"/>
      <c r="B214" s="907"/>
      <c r="C214" s="907"/>
      <c r="D214" s="899"/>
      <c r="E214" s="899"/>
      <c r="F214" s="899"/>
      <c r="G214" s="899"/>
      <c r="H214" s="899"/>
      <c r="I214" s="899"/>
      <c r="J214" s="899"/>
      <c r="K214" s="293" t="s">
        <v>29</v>
      </c>
      <c r="L214" s="903"/>
      <c r="M214" s="904"/>
    </row>
    <row r="215" spans="1:13" ht="14.25">
      <c r="A215" s="908"/>
      <c r="B215" s="903"/>
      <c r="C215" s="903"/>
      <c r="D215" s="899"/>
      <c r="E215" s="899"/>
      <c r="F215" s="899"/>
      <c r="G215" s="899"/>
      <c r="H215" s="899"/>
      <c r="I215" s="899"/>
      <c r="J215" s="899"/>
      <c r="K215" s="293" t="s">
        <v>30</v>
      </c>
      <c r="L215" s="903"/>
      <c r="M215" s="904"/>
    </row>
    <row r="216" spans="1:13" ht="13.5" customHeight="1">
      <c r="A216" s="909"/>
      <c r="B216" s="905"/>
      <c r="C216" s="905"/>
      <c r="D216" s="900"/>
      <c r="E216" s="900"/>
      <c r="F216" s="900"/>
      <c r="G216" s="900"/>
      <c r="H216" s="900"/>
      <c r="I216" s="900"/>
      <c r="J216" s="900"/>
      <c r="K216" s="36"/>
      <c r="L216" s="905"/>
      <c r="M216" s="906"/>
    </row>
    <row r="217" spans="1:13">
      <c r="A217" s="910" t="s">
        <v>31</v>
      </c>
      <c r="B217" s="913" t="s">
        <v>32</v>
      </c>
      <c r="C217" s="902"/>
      <c r="D217" s="913" t="s">
        <v>33</v>
      </c>
      <c r="E217" s="902"/>
      <c r="F217" s="910" t="s">
        <v>34</v>
      </c>
      <c r="G217" s="914" t="s">
        <v>35</v>
      </c>
      <c r="H217" s="910" t="s">
        <v>36</v>
      </c>
      <c r="I217" s="910" t="s">
        <v>35</v>
      </c>
      <c r="J217" s="910" t="s">
        <v>37</v>
      </c>
      <c r="K217" s="910" t="s">
        <v>38</v>
      </c>
      <c r="L217" s="913" t="s">
        <v>39</v>
      </c>
      <c r="M217" s="902"/>
    </row>
    <row r="218" spans="1:13">
      <c r="A218" s="911"/>
      <c r="B218" s="908"/>
      <c r="C218" s="904"/>
      <c r="D218" s="909"/>
      <c r="E218" s="906"/>
      <c r="F218" s="911"/>
      <c r="G218" s="915"/>
      <c r="H218" s="911"/>
      <c r="I218" s="911"/>
      <c r="J218" s="911"/>
      <c r="K218" s="911"/>
      <c r="L218" s="908"/>
      <c r="M218" s="904"/>
    </row>
    <row r="219" spans="1:13" ht="14.25">
      <c r="A219" s="911"/>
      <c r="B219" s="908"/>
      <c r="C219" s="904"/>
      <c r="D219" s="867" t="s">
        <v>396</v>
      </c>
      <c r="E219" s="867" t="s">
        <v>397</v>
      </c>
      <c r="F219" s="911"/>
      <c r="G219" s="37"/>
      <c r="H219" s="911"/>
      <c r="I219" s="911"/>
      <c r="J219" s="911"/>
      <c r="K219" s="911"/>
      <c r="L219" s="908"/>
      <c r="M219" s="904"/>
    </row>
    <row r="220" spans="1:13">
      <c r="A220" s="911"/>
      <c r="B220" s="908"/>
      <c r="C220" s="904"/>
      <c r="D220" s="916"/>
      <c r="E220" s="916"/>
      <c r="F220" s="911"/>
      <c r="G220" s="911" t="s">
        <v>27</v>
      </c>
      <c r="H220" s="911"/>
      <c r="I220" s="911"/>
      <c r="J220" s="911"/>
      <c r="K220" s="911"/>
      <c r="L220" s="908"/>
      <c r="M220" s="904"/>
    </row>
    <row r="221" spans="1:13">
      <c r="A221" s="912"/>
      <c r="B221" s="909"/>
      <c r="C221" s="906"/>
      <c r="D221" s="868"/>
      <c r="E221" s="868"/>
      <c r="F221" s="912"/>
      <c r="G221" s="912"/>
      <c r="H221" s="912"/>
      <c r="I221" s="912"/>
      <c r="J221" s="912"/>
      <c r="K221" s="912"/>
      <c r="L221" s="909"/>
      <c r="M221" s="906"/>
    </row>
    <row r="222" spans="1:13">
      <c r="A222" s="843" t="s">
        <v>146</v>
      </c>
      <c r="B222" s="855"/>
      <c r="C222" s="857"/>
      <c r="D222" s="843"/>
      <c r="E222" s="843"/>
      <c r="F222" s="843"/>
      <c r="G222" s="843"/>
      <c r="H222" s="863"/>
      <c r="I222" s="843"/>
      <c r="J222" s="928"/>
      <c r="K222" s="930"/>
      <c r="L222" s="893"/>
      <c r="M222" s="894"/>
    </row>
    <row r="223" spans="1:13">
      <c r="A223" s="844"/>
      <c r="B223" s="858"/>
      <c r="C223" s="860"/>
      <c r="D223" s="844"/>
      <c r="E223" s="844"/>
      <c r="F223" s="844"/>
      <c r="G223" s="844"/>
      <c r="H223" s="864"/>
      <c r="I223" s="844"/>
      <c r="J223" s="929"/>
      <c r="K223" s="931"/>
      <c r="L223" s="895"/>
      <c r="M223" s="896"/>
    </row>
    <row r="224" spans="1:13">
      <c r="A224" s="843"/>
      <c r="B224" s="855" t="s">
        <v>147</v>
      </c>
      <c r="C224" s="857"/>
      <c r="D224" s="843">
        <v>1820</v>
      </c>
      <c r="E224" s="843" t="s">
        <v>435</v>
      </c>
      <c r="F224" s="843"/>
      <c r="G224" s="843"/>
      <c r="H224" s="863">
        <v>10</v>
      </c>
      <c r="I224" s="843" t="s">
        <v>119</v>
      </c>
      <c r="J224" s="869"/>
      <c r="K224" s="865"/>
      <c r="L224" s="893"/>
      <c r="M224" s="894"/>
    </row>
    <row r="225" spans="1:13">
      <c r="A225" s="844"/>
      <c r="B225" s="858"/>
      <c r="C225" s="860"/>
      <c r="D225" s="844"/>
      <c r="E225" s="844"/>
      <c r="F225" s="844"/>
      <c r="G225" s="844"/>
      <c r="H225" s="864"/>
      <c r="I225" s="844"/>
      <c r="J225" s="870"/>
      <c r="K225" s="866"/>
      <c r="L225" s="895"/>
      <c r="M225" s="896"/>
    </row>
    <row r="226" spans="1:13">
      <c r="A226" s="843"/>
      <c r="B226" s="855" t="s">
        <v>115</v>
      </c>
      <c r="C226" s="857"/>
      <c r="D226" s="843"/>
      <c r="E226" s="843"/>
      <c r="F226" s="843"/>
      <c r="G226" s="843"/>
      <c r="H226" s="863"/>
      <c r="I226" s="843" t="s">
        <v>226</v>
      </c>
      <c r="J226" s="885"/>
      <c r="K226" s="865"/>
      <c r="L226" s="851"/>
      <c r="M226" s="852"/>
    </row>
    <row r="227" spans="1:13">
      <c r="A227" s="844"/>
      <c r="B227" s="858"/>
      <c r="C227" s="860"/>
      <c r="D227" s="844"/>
      <c r="E227" s="844"/>
      <c r="F227" s="844"/>
      <c r="G227" s="844"/>
      <c r="H227" s="864"/>
      <c r="I227" s="844"/>
      <c r="J227" s="886"/>
      <c r="K227" s="866"/>
      <c r="L227" s="853"/>
      <c r="M227" s="854"/>
    </row>
    <row r="228" spans="1:13">
      <c r="A228" s="843"/>
      <c r="B228" s="855" t="s">
        <v>72</v>
      </c>
      <c r="C228" s="857"/>
      <c r="D228" s="843"/>
      <c r="E228" s="867"/>
      <c r="F228" s="843"/>
      <c r="G228" s="843"/>
      <c r="H228" s="863"/>
      <c r="I228" s="843" t="s">
        <v>226</v>
      </c>
      <c r="J228" s="885"/>
      <c r="K228" s="865"/>
      <c r="L228" s="851"/>
      <c r="M228" s="852"/>
    </row>
    <row r="229" spans="1:13">
      <c r="A229" s="844"/>
      <c r="B229" s="858"/>
      <c r="C229" s="860"/>
      <c r="D229" s="844"/>
      <c r="E229" s="868"/>
      <c r="F229" s="844"/>
      <c r="G229" s="844"/>
      <c r="H229" s="864"/>
      <c r="I229" s="844"/>
      <c r="J229" s="886"/>
      <c r="K229" s="866"/>
      <c r="L229" s="853"/>
      <c r="M229" s="854"/>
    </row>
    <row r="230" spans="1:13">
      <c r="A230" s="843"/>
      <c r="B230" s="855" t="s">
        <v>148</v>
      </c>
      <c r="C230" s="857"/>
      <c r="D230" s="843"/>
      <c r="E230" s="867"/>
      <c r="F230" s="843"/>
      <c r="G230" s="843"/>
      <c r="H230" s="863">
        <v>24</v>
      </c>
      <c r="I230" s="843" t="s">
        <v>21</v>
      </c>
      <c r="J230" s="869"/>
      <c r="K230" s="865"/>
      <c r="L230" s="851"/>
      <c r="M230" s="852"/>
    </row>
    <row r="231" spans="1:13">
      <c r="A231" s="844"/>
      <c r="B231" s="858"/>
      <c r="C231" s="860"/>
      <c r="D231" s="844"/>
      <c r="E231" s="868"/>
      <c r="F231" s="844"/>
      <c r="G231" s="844"/>
      <c r="H231" s="864"/>
      <c r="I231" s="844"/>
      <c r="J231" s="870"/>
      <c r="K231" s="866"/>
      <c r="L231" s="853"/>
      <c r="M231" s="854"/>
    </row>
    <row r="232" spans="1:13">
      <c r="A232" s="843"/>
      <c r="B232" s="855"/>
      <c r="C232" s="857"/>
      <c r="D232" s="843"/>
      <c r="E232" s="867"/>
      <c r="F232" s="843"/>
      <c r="G232" s="843"/>
      <c r="H232" s="863"/>
      <c r="I232" s="843"/>
      <c r="J232" s="869"/>
      <c r="K232" s="865"/>
      <c r="L232" s="851"/>
      <c r="M232" s="852"/>
    </row>
    <row r="233" spans="1:13">
      <c r="A233" s="844"/>
      <c r="B233" s="858"/>
      <c r="C233" s="860"/>
      <c r="D233" s="844"/>
      <c r="E233" s="868"/>
      <c r="F233" s="844"/>
      <c r="G233" s="844"/>
      <c r="H233" s="864"/>
      <c r="I233" s="844"/>
      <c r="J233" s="870"/>
      <c r="K233" s="866"/>
      <c r="L233" s="853"/>
      <c r="M233" s="854"/>
    </row>
    <row r="234" spans="1:13" ht="13.5" customHeight="1">
      <c r="A234" s="843"/>
      <c r="B234" s="851" t="s">
        <v>436</v>
      </c>
      <c r="C234" s="852"/>
      <c r="D234" s="843">
        <v>700</v>
      </c>
      <c r="E234" s="867" t="s">
        <v>437</v>
      </c>
      <c r="F234" s="843"/>
      <c r="G234" s="843"/>
      <c r="H234" s="863">
        <v>1</v>
      </c>
      <c r="I234" s="843" t="s">
        <v>21</v>
      </c>
      <c r="J234" s="869"/>
      <c r="K234" s="865"/>
      <c r="L234" s="851"/>
      <c r="M234" s="852"/>
    </row>
    <row r="235" spans="1:13">
      <c r="A235" s="844"/>
      <c r="B235" s="853"/>
      <c r="C235" s="854"/>
      <c r="D235" s="844"/>
      <c r="E235" s="868"/>
      <c r="F235" s="844"/>
      <c r="G235" s="844"/>
      <c r="H235" s="864"/>
      <c r="I235" s="844"/>
      <c r="J235" s="870"/>
      <c r="K235" s="866"/>
      <c r="L235" s="853"/>
      <c r="M235" s="854"/>
    </row>
    <row r="236" spans="1:13" ht="13.5" customHeight="1">
      <c r="A236" s="843"/>
      <c r="B236" s="855" t="s">
        <v>367</v>
      </c>
      <c r="C236" s="857"/>
      <c r="D236" s="288"/>
      <c r="E236" s="290"/>
      <c r="F236" s="288"/>
      <c r="G236" s="288"/>
      <c r="H236" s="863">
        <v>4</v>
      </c>
      <c r="I236" s="843" t="s">
        <v>438</v>
      </c>
      <c r="J236" s="869"/>
      <c r="K236" s="865"/>
      <c r="L236" s="851"/>
      <c r="M236" s="852"/>
    </row>
    <row r="237" spans="1:13" ht="13.5" customHeight="1">
      <c r="A237" s="844"/>
      <c r="B237" s="858"/>
      <c r="C237" s="860"/>
      <c r="D237" s="289"/>
      <c r="E237" s="291"/>
      <c r="F237" s="289"/>
      <c r="G237" s="289"/>
      <c r="H237" s="864"/>
      <c r="I237" s="844"/>
      <c r="J237" s="870"/>
      <c r="K237" s="866"/>
      <c r="L237" s="853"/>
      <c r="M237" s="854"/>
    </row>
    <row r="238" spans="1:13">
      <c r="A238" s="843"/>
      <c r="B238" s="855"/>
      <c r="C238" s="857"/>
      <c r="D238" s="843"/>
      <c r="E238" s="843"/>
      <c r="F238" s="843"/>
      <c r="G238" s="843"/>
      <c r="H238" s="863"/>
      <c r="I238" s="843"/>
      <c r="J238" s="879"/>
      <c r="K238" s="865"/>
      <c r="L238" s="851"/>
      <c r="M238" s="852"/>
    </row>
    <row r="239" spans="1:13">
      <c r="A239" s="844"/>
      <c r="B239" s="858"/>
      <c r="C239" s="860"/>
      <c r="D239" s="844"/>
      <c r="E239" s="844"/>
      <c r="F239" s="844"/>
      <c r="G239" s="844"/>
      <c r="H239" s="864"/>
      <c r="I239" s="844"/>
      <c r="J239" s="880"/>
      <c r="K239" s="866"/>
      <c r="L239" s="853"/>
      <c r="M239" s="854"/>
    </row>
    <row r="240" spans="1:13">
      <c r="A240" s="843"/>
      <c r="B240" s="855"/>
      <c r="C240" s="857"/>
      <c r="D240" s="843"/>
      <c r="E240" s="843"/>
      <c r="F240" s="843"/>
      <c r="G240" s="843"/>
      <c r="H240" s="863"/>
      <c r="I240" s="843"/>
      <c r="J240" s="877"/>
      <c r="K240" s="865"/>
      <c r="L240" s="851"/>
      <c r="M240" s="852"/>
    </row>
    <row r="241" spans="1:13">
      <c r="A241" s="844"/>
      <c r="B241" s="858"/>
      <c r="C241" s="860"/>
      <c r="D241" s="844"/>
      <c r="E241" s="844"/>
      <c r="F241" s="844"/>
      <c r="G241" s="844"/>
      <c r="H241" s="864"/>
      <c r="I241" s="844"/>
      <c r="J241" s="878"/>
      <c r="K241" s="866"/>
      <c r="L241" s="853"/>
      <c r="M241" s="854"/>
    </row>
    <row r="242" spans="1:13">
      <c r="A242" s="843"/>
      <c r="B242" s="855"/>
      <c r="C242" s="857"/>
      <c r="D242" s="843"/>
      <c r="E242" s="843"/>
      <c r="F242" s="843"/>
      <c r="G242" s="843"/>
      <c r="H242" s="863"/>
      <c r="I242" s="843"/>
      <c r="J242" s="877"/>
      <c r="K242" s="865"/>
      <c r="L242" s="851"/>
      <c r="M242" s="852"/>
    </row>
    <row r="243" spans="1:13">
      <c r="A243" s="844"/>
      <c r="B243" s="858"/>
      <c r="C243" s="860"/>
      <c r="D243" s="844"/>
      <c r="E243" s="844"/>
      <c r="F243" s="844"/>
      <c r="G243" s="844"/>
      <c r="H243" s="864"/>
      <c r="I243" s="844"/>
      <c r="J243" s="878"/>
      <c r="K243" s="866"/>
      <c r="L243" s="853"/>
      <c r="M243" s="854"/>
    </row>
    <row r="244" spans="1:13">
      <c r="A244" s="843"/>
      <c r="B244" s="855"/>
      <c r="C244" s="857"/>
      <c r="D244" s="843"/>
      <c r="E244" s="843"/>
      <c r="F244" s="843"/>
      <c r="G244" s="843"/>
      <c r="H244" s="863"/>
      <c r="I244" s="843"/>
      <c r="J244" s="877"/>
      <c r="K244" s="865"/>
      <c r="L244" s="851"/>
      <c r="M244" s="852"/>
    </row>
    <row r="245" spans="1:13">
      <c r="A245" s="844"/>
      <c r="B245" s="858"/>
      <c r="C245" s="860"/>
      <c r="D245" s="844"/>
      <c r="E245" s="844"/>
      <c r="F245" s="844"/>
      <c r="G245" s="844"/>
      <c r="H245" s="864"/>
      <c r="I245" s="844"/>
      <c r="J245" s="878"/>
      <c r="K245" s="866"/>
      <c r="L245" s="853"/>
      <c r="M245" s="854"/>
    </row>
    <row r="246" spans="1:13">
      <c r="A246" s="843"/>
      <c r="B246" s="855"/>
      <c r="C246" s="857"/>
      <c r="D246" s="843"/>
      <c r="E246" s="843"/>
      <c r="F246" s="843"/>
      <c r="G246" s="843"/>
      <c r="H246" s="863"/>
      <c r="I246" s="843"/>
      <c r="J246" s="877"/>
      <c r="K246" s="865"/>
      <c r="L246" s="893"/>
      <c r="M246" s="894"/>
    </row>
    <row r="247" spans="1:13">
      <c r="A247" s="844"/>
      <c r="B247" s="858"/>
      <c r="C247" s="860"/>
      <c r="D247" s="844"/>
      <c r="E247" s="844"/>
      <c r="F247" s="844"/>
      <c r="G247" s="844"/>
      <c r="H247" s="864"/>
      <c r="I247" s="844"/>
      <c r="J247" s="878"/>
      <c r="K247" s="866"/>
      <c r="L247" s="895"/>
      <c r="M247" s="896"/>
    </row>
    <row r="248" spans="1:13">
      <c r="A248" s="843"/>
      <c r="B248" s="855"/>
      <c r="C248" s="857"/>
      <c r="D248" s="843"/>
      <c r="E248" s="843"/>
      <c r="F248" s="843"/>
      <c r="G248" s="843"/>
      <c r="H248" s="863"/>
      <c r="I248" s="843"/>
      <c r="J248" s="877"/>
      <c r="K248" s="865"/>
      <c r="L248" s="851"/>
      <c r="M248" s="852"/>
    </row>
    <row r="249" spans="1:13">
      <c r="A249" s="844"/>
      <c r="B249" s="858"/>
      <c r="C249" s="860"/>
      <c r="D249" s="844"/>
      <c r="E249" s="844"/>
      <c r="F249" s="844"/>
      <c r="G249" s="844"/>
      <c r="H249" s="864"/>
      <c r="I249" s="844"/>
      <c r="J249" s="878"/>
      <c r="K249" s="866"/>
      <c r="L249" s="853"/>
      <c r="M249" s="854"/>
    </row>
    <row r="250" spans="1:13">
      <c r="A250" s="843"/>
      <c r="B250" s="845" t="s">
        <v>1469</v>
      </c>
      <c r="C250" s="846"/>
      <c r="D250" s="843"/>
      <c r="E250" s="855" t="s">
        <v>1471</v>
      </c>
      <c r="F250" s="856"/>
      <c r="G250" s="856"/>
      <c r="H250" s="857"/>
      <c r="I250" s="843"/>
      <c r="J250" s="863"/>
      <c r="K250" s="865"/>
      <c r="L250" s="851"/>
      <c r="M250" s="852"/>
    </row>
    <row r="251" spans="1:13">
      <c r="A251" s="844"/>
      <c r="B251" s="847"/>
      <c r="C251" s="848"/>
      <c r="D251" s="844"/>
      <c r="E251" s="858"/>
      <c r="F251" s="859"/>
      <c r="G251" s="859"/>
      <c r="H251" s="860"/>
      <c r="I251" s="844"/>
      <c r="J251" s="864"/>
      <c r="K251" s="866"/>
      <c r="L251" s="853"/>
      <c r="M251" s="854"/>
    </row>
    <row r="252" spans="1:13">
      <c r="A252" s="843"/>
      <c r="B252" s="845" t="s">
        <v>41</v>
      </c>
      <c r="C252" s="846"/>
      <c r="D252" s="843"/>
      <c r="E252" s="843"/>
      <c r="F252" s="843"/>
      <c r="G252" s="843"/>
      <c r="H252" s="863"/>
      <c r="I252" s="843"/>
      <c r="J252" s="843"/>
      <c r="K252" s="926"/>
      <c r="L252" s="851"/>
      <c r="M252" s="852"/>
    </row>
    <row r="253" spans="1:13">
      <c r="A253" s="844"/>
      <c r="B253" s="847"/>
      <c r="C253" s="848"/>
      <c r="D253" s="844"/>
      <c r="E253" s="844"/>
      <c r="F253" s="844"/>
      <c r="G253" s="844"/>
      <c r="H253" s="864"/>
      <c r="I253" s="844"/>
      <c r="J253" s="844"/>
      <c r="K253" s="927"/>
      <c r="L253" s="853"/>
      <c r="M253" s="854"/>
    </row>
    <row r="254" spans="1:13">
      <c r="A254" s="843"/>
      <c r="B254" s="845" t="s">
        <v>42</v>
      </c>
      <c r="C254" s="846"/>
      <c r="D254" s="843"/>
      <c r="E254" s="843"/>
      <c r="F254" s="843"/>
      <c r="G254" s="843"/>
      <c r="H254" s="843"/>
      <c r="I254" s="843"/>
      <c r="J254" s="843"/>
      <c r="K254" s="924"/>
      <c r="L254" s="851"/>
      <c r="M254" s="852"/>
    </row>
    <row r="255" spans="1:13">
      <c r="A255" s="844"/>
      <c r="B255" s="847"/>
      <c r="C255" s="848"/>
      <c r="D255" s="844"/>
      <c r="E255" s="844"/>
      <c r="F255" s="844"/>
      <c r="G255" s="844"/>
      <c r="H255" s="844"/>
      <c r="I255" s="844"/>
      <c r="J255" s="844"/>
      <c r="K255" s="925"/>
      <c r="L255" s="853"/>
      <c r="M255" s="854"/>
    </row>
    <row r="256" spans="1:13" ht="21">
      <c r="A256" s="34" t="s">
        <v>28</v>
      </c>
      <c r="B256" s="897" t="str">
        <f>B2</f>
        <v>伝承活動棟</v>
      </c>
      <c r="C256" s="897"/>
      <c r="D256" s="898" t="s">
        <v>26</v>
      </c>
      <c r="E256" s="898"/>
      <c r="F256" s="898"/>
      <c r="G256" s="898"/>
      <c r="H256" s="898"/>
      <c r="I256" s="898"/>
      <c r="J256" s="898"/>
      <c r="K256" s="292"/>
      <c r="L256" s="901" t="s">
        <v>205</v>
      </c>
      <c r="M256" s="902"/>
    </row>
    <row r="257" spans="1:13" ht="14.25">
      <c r="A257" s="35"/>
      <c r="B257" s="907"/>
      <c r="C257" s="907"/>
      <c r="D257" s="899"/>
      <c r="E257" s="899"/>
      <c r="F257" s="899"/>
      <c r="G257" s="899"/>
      <c r="H257" s="899"/>
      <c r="I257" s="899"/>
      <c r="J257" s="899"/>
      <c r="K257" s="293" t="s">
        <v>29</v>
      </c>
      <c r="L257" s="903"/>
      <c r="M257" s="904"/>
    </row>
    <row r="258" spans="1:13" ht="14.25">
      <c r="A258" s="908"/>
      <c r="B258" s="903"/>
      <c r="C258" s="903"/>
      <c r="D258" s="899"/>
      <c r="E258" s="899"/>
      <c r="F258" s="899"/>
      <c r="G258" s="899"/>
      <c r="H258" s="899"/>
      <c r="I258" s="899"/>
      <c r="J258" s="899"/>
      <c r="K258" s="293" t="s">
        <v>30</v>
      </c>
      <c r="L258" s="903"/>
      <c r="M258" s="904"/>
    </row>
    <row r="259" spans="1:13">
      <c r="A259" s="909"/>
      <c r="B259" s="905"/>
      <c r="C259" s="905"/>
      <c r="D259" s="900"/>
      <c r="E259" s="900"/>
      <c r="F259" s="900"/>
      <c r="G259" s="900"/>
      <c r="H259" s="900"/>
      <c r="I259" s="900"/>
      <c r="J259" s="900"/>
      <c r="K259" s="36"/>
      <c r="L259" s="905"/>
      <c r="M259" s="906"/>
    </row>
    <row r="260" spans="1:13">
      <c r="A260" s="910" t="s">
        <v>31</v>
      </c>
      <c r="B260" s="913" t="s">
        <v>32</v>
      </c>
      <c r="C260" s="902"/>
      <c r="D260" s="913" t="s">
        <v>33</v>
      </c>
      <c r="E260" s="902"/>
      <c r="F260" s="910" t="s">
        <v>34</v>
      </c>
      <c r="G260" s="914" t="s">
        <v>35</v>
      </c>
      <c r="H260" s="910" t="s">
        <v>36</v>
      </c>
      <c r="I260" s="910" t="s">
        <v>35</v>
      </c>
      <c r="J260" s="910" t="s">
        <v>37</v>
      </c>
      <c r="K260" s="910" t="s">
        <v>38</v>
      </c>
      <c r="L260" s="913" t="s">
        <v>39</v>
      </c>
      <c r="M260" s="902"/>
    </row>
    <row r="261" spans="1:13">
      <c r="A261" s="911"/>
      <c r="B261" s="908"/>
      <c r="C261" s="904"/>
      <c r="D261" s="909"/>
      <c r="E261" s="906"/>
      <c r="F261" s="911"/>
      <c r="G261" s="915"/>
      <c r="H261" s="911"/>
      <c r="I261" s="911"/>
      <c r="J261" s="911"/>
      <c r="K261" s="911"/>
      <c r="L261" s="908"/>
      <c r="M261" s="904"/>
    </row>
    <row r="262" spans="1:13" ht="14.25">
      <c r="A262" s="911"/>
      <c r="B262" s="908"/>
      <c r="C262" s="904"/>
      <c r="D262" s="867" t="s">
        <v>396</v>
      </c>
      <c r="E262" s="867" t="s">
        <v>397</v>
      </c>
      <c r="F262" s="911"/>
      <c r="G262" s="37"/>
      <c r="H262" s="911"/>
      <c r="I262" s="911"/>
      <c r="J262" s="911"/>
      <c r="K262" s="911"/>
      <c r="L262" s="908"/>
      <c r="M262" s="904"/>
    </row>
    <row r="263" spans="1:13">
      <c r="A263" s="911"/>
      <c r="B263" s="908"/>
      <c r="C263" s="904"/>
      <c r="D263" s="916"/>
      <c r="E263" s="916"/>
      <c r="F263" s="911"/>
      <c r="G263" s="911" t="s">
        <v>27</v>
      </c>
      <c r="H263" s="911"/>
      <c r="I263" s="911"/>
      <c r="J263" s="911"/>
      <c r="K263" s="911"/>
      <c r="L263" s="908"/>
      <c r="M263" s="904"/>
    </row>
    <row r="264" spans="1:13">
      <c r="A264" s="912"/>
      <c r="B264" s="909"/>
      <c r="C264" s="906"/>
      <c r="D264" s="868"/>
      <c r="E264" s="868"/>
      <c r="F264" s="912"/>
      <c r="G264" s="912"/>
      <c r="H264" s="912"/>
      <c r="I264" s="912"/>
      <c r="J264" s="912"/>
      <c r="K264" s="912"/>
      <c r="L264" s="909"/>
      <c r="M264" s="906"/>
    </row>
    <row r="265" spans="1:13">
      <c r="A265" s="843" t="s">
        <v>103</v>
      </c>
      <c r="B265" s="920" t="s">
        <v>439</v>
      </c>
      <c r="C265" s="921"/>
      <c r="D265" s="875"/>
      <c r="E265" s="843"/>
      <c r="F265" s="843"/>
      <c r="G265" s="843"/>
      <c r="H265" s="918">
        <f>'伝承活動棟数量計算表(建築)'!L271</f>
        <v>91.8</v>
      </c>
      <c r="I265" s="843" t="s">
        <v>440</v>
      </c>
      <c r="J265" s="869"/>
      <c r="K265" s="865"/>
      <c r="L265" s="851"/>
      <c r="M265" s="852"/>
    </row>
    <row r="266" spans="1:13">
      <c r="A266" s="844"/>
      <c r="B266" s="922"/>
      <c r="C266" s="923"/>
      <c r="D266" s="876"/>
      <c r="E266" s="844"/>
      <c r="F266" s="844"/>
      <c r="G266" s="844"/>
      <c r="H266" s="919"/>
      <c r="I266" s="844"/>
      <c r="J266" s="870"/>
      <c r="K266" s="866"/>
      <c r="L266" s="853"/>
      <c r="M266" s="854"/>
    </row>
    <row r="267" spans="1:13">
      <c r="A267" s="843"/>
      <c r="B267" s="855" t="s">
        <v>222</v>
      </c>
      <c r="C267" s="857"/>
      <c r="D267" s="875"/>
      <c r="E267" s="843"/>
      <c r="F267" s="843"/>
      <c r="G267" s="843"/>
      <c r="H267" s="889">
        <f>'伝承活動棟数量計算表(建築)'!L271</f>
        <v>91.8</v>
      </c>
      <c r="I267" s="843" t="s">
        <v>441</v>
      </c>
      <c r="J267" s="869"/>
      <c r="K267" s="865"/>
      <c r="L267" s="851"/>
      <c r="M267" s="852"/>
    </row>
    <row r="268" spans="1:13">
      <c r="A268" s="844"/>
      <c r="B268" s="858"/>
      <c r="C268" s="860"/>
      <c r="D268" s="876"/>
      <c r="E268" s="844"/>
      <c r="F268" s="844"/>
      <c r="G268" s="844"/>
      <c r="H268" s="890"/>
      <c r="I268" s="844"/>
      <c r="J268" s="870"/>
      <c r="K268" s="866"/>
      <c r="L268" s="853"/>
      <c r="M268" s="854"/>
    </row>
    <row r="269" spans="1:13">
      <c r="A269" s="843"/>
      <c r="B269" s="855" t="s">
        <v>442</v>
      </c>
      <c r="C269" s="857"/>
      <c r="D269" s="875"/>
      <c r="E269" s="843"/>
      <c r="F269" s="917"/>
      <c r="G269" s="843"/>
      <c r="H269" s="889">
        <f>'伝承活動棟数量計算表(建築)'!L277</f>
        <v>65.599999999999994</v>
      </c>
      <c r="I269" s="843" t="s">
        <v>441</v>
      </c>
      <c r="J269" s="869"/>
      <c r="K269" s="865"/>
      <c r="L269" s="851"/>
      <c r="M269" s="852"/>
    </row>
    <row r="270" spans="1:13">
      <c r="A270" s="844"/>
      <c r="B270" s="858"/>
      <c r="C270" s="860"/>
      <c r="D270" s="876"/>
      <c r="E270" s="844"/>
      <c r="F270" s="844"/>
      <c r="G270" s="844"/>
      <c r="H270" s="890"/>
      <c r="I270" s="844"/>
      <c r="J270" s="870"/>
      <c r="K270" s="866"/>
      <c r="L270" s="853"/>
      <c r="M270" s="854"/>
    </row>
    <row r="271" spans="1:13" ht="13.5" customHeight="1">
      <c r="A271" s="843"/>
      <c r="B271" s="855" t="s">
        <v>222</v>
      </c>
      <c r="C271" s="857"/>
      <c r="D271" s="875"/>
      <c r="E271" s="843"/>
      <c r="F271" s="843"/>
      <c r="G271" s="843"/>
      <c r="H271" s="889">
        <f>'伝承活動棟数量計算表(建築)'!L277</f>
        <v>65.599999999999994</v>
      </c>
      <c r="I271" s="843" t="s">
        <v>441</v>
      </c>
      <c r="J271" s="869"/>
      <c r="K271" s="865"/>
      <c r="L271" s="851"/>
      <c r="M271" s="852"/>
    </row>
    <row r="272" spans="1:13">
      <c r="A272" s="844"/>
      <c r="B272" s="858"/>
      <c r="C272" s="860"/>
      <c r="D272" s="876"/>
      <c r="E272" s="844"/>
      <c r="F272" s="844"/>
      <c r="G272" s="844"/>
      <c r="H272" s="890"/>
      <c r="I272" s="844"/>
      <c r="J272" s="870"/>
      <c r="K272" s="866"/>
      <c r="L272" s="853"/>
      <c r="M272" s="854"/>
    </row>
    <row r="273" spans="1:13">
      <c r="A273" s="843"/>
      <c r="B273" s="881" t="s">
        <v>443</v>
      </c>
      <c r="C273" s="882"/>
      <c r="D273" s="875" t="s">
        <v>224</v>
      </c>
      <c r="E273" s="843"/>
      <c r="F273" s="843"/>
      <c r="G273" s="843"/>
      <c r="H273" s="863">
        <v>2</v>
      </c>
      <c r="I273" s="843" t="s">
        <v>223</v>
      </c>
      <c r="J273" s="869"/>
      <c r="K273" s="865"/>
      <c r="L273" s="881"/>
      <c r="M273" s="882"/>
    </row>
    <row r="274" spans="1:13">
      <c r="A274" s="844"/>
      <c r="B274" s="883"/>
      <c r="C274" s="884"/>
      <c r="D274" s="876"/>
      <c r="E274" s="844"/>
      <c r="F274" s="844"/>
      <c r="G274" s="844"/>
      <c r="H274" s="864"/>
      <c r="I274" s="844"/>
      <c r="J274" s="870"/>
      <c r="K274" s="866"/>
      <c r="L274" s="883"/>
      <c r="M274" s="884"/>
    </row>
    <row r="275" spans="1:13">
      <c r="A275" s="843"/>
      <c r="B275" s="855"/>
      <c r="C275" s="857"/>
      <c r="D275" s="875"/>
      <c r="E275" s="843"/>
      <c r="F275" s="843"/>
      <c r="G275" s="843"/>
      <c r="H275" s="863"/>
      <c r="I275" s="843"/>
      <c r="J275" s="869"/>
      <c r="K275" s="865"/>
      <c r="L275" s="851"/>
      <c r="M275" s="852"/>
    </row>
    <row r="276" spans="1:13">
      <c r="A276" s="844"/>
      <c r="B276" s="858"/>
      <c r="C276" s="860"/>
      <c r="D276" s="876"/>
      <c r="E276" s="844"/>
      <c r="F276" s="844"/>
      <c r="G276" s="844"/>
      <c r="H276" s="864"/>
      <c r="I276" s="844"/>
      <c r="J276" s="870"/>
      <c r="K276" s="866"/>
      <c r="L276" s="853"/>
      <c r="M276" s="854"/>
    </row>
    <row r="277" spans="1:13">
      <c r="A277" s="843"/>
      <c r="B277" s="855" t="s">
        <v>444</v>
      </c>
      <c r="C277" s="857"/>
      <c r="D277" s="875"/>
      <c r="E277" s="843"/>
      <c r="F277" s="843"/>
      <c r="G277" s="843"/>
      <c r="H277" s="863">
        <f>'伝承活動棟数量計算表(建築)'!L278</f>
        <v>157.39999999999998</v>
      </c>
      <c r="I277" s="843" t="s">
        <v>441</v>
      </c>
      <c r="J277" s="879"/>
      <c r="K277" s="865"/>
      <c r="L277" s="851"/>
      <c r="M277" s="852"/>
    </row>
    <row r="278" spans="1:13">
      <c r="A278" s="844"/>
      <c r="B278" s="858"/>
      <c r="C278" s="860"/>
      <c r="D278" s="876"/>
      <c r="E278" s="844"/>
      <c r="F278" s="844"/>
      <c r="G278" s="844"/>
      <c r="H278" s="864"/>
      <c r="I278" s="844"/>
      <c r="J278" s="880"/>
      <c r="K278" s="866"/>
      <c r="L278" s="853"/>
      <c r="M278" s="854"/>
    </row>
    <row r="279" spans="1:13">
      <c r="A279" s="843"/>
      <c r="B279" s="855"/>
      <c r="C279" s="857"/>
      <c r="D279" s="875"/>
      <c r="E279" s="843"/>
      <c r="F279" s="843"/>
      <c r="G279" s="843"/>
      <c r="H279" s="863"/>
      <c r="I279" s="843"/>
      <c r="J279" s="877"/>
      <c r="K279" s="865"/>
      <c r="L279" s="851"/>
      <c r="M279" s="852"/>
    </row>
    <row r="280" spans="1:13">
      <c r="A280" s="844"/>
      <c r="B280" s="858"/>
      <c r="C280" s="860"/>
      <c r="D280" s="876"/>
      <c r="E280" s="844"/>
      <c r="F280" s="844"/>
      <c r="G280" s="844"/>
      <c r="H280" s="864"/>
      <c r="I280" s="844"/>
      <c r="J280" s="878"/>
      <c r="K280" s="866"/>
      <c r="L280" s="853"/>
      <c r="M280" s="854"/>
    </row>
    <row r="281" spans="1:13">
      <c r="A281" s="843"/>
      <c r="B281" s="855"/>
      <c r="C281" s="857"/>
      <c r="D281" s="875"/>
      <c r="E281" s="843"/>
      <c r="F281" s="843"/>
      <c r="G281" s="843"/>
      <c r="H281" s="863"/>
      <c r="I281" s="843"/>
      <c r="J281" s="877"/>
      <c r="K281" s="865"/>
      <c r="L281" s="851"/>
      <c r="M281" s="852"/>
    </row>
    <row r="282" spans="1:13">
      <c r="A282" s="844"/>
      <c r="B282" s="858"/>
      <c r="C282" s="860"/>
      <c r="D282" s="876"/>
      <c r="E282" s="844"/>
      <c r="F282" s="844"/>
      <c r="G282" s="844"/>
      <c r="H282" s="864"/>
      <c r="I282" s="844"/>
      <c r="J282" s="878"/>
      <c r="K282" s="866"/>
      <c r="L282" s="853"/>
      <c r="M282" s="854"/>
    </row>
    <row r="283" spans="1:13">
      <c r="A283" s="843"/>
      <c r="B283" s="855"/>
      <c r="C283" s="857"/>
      <c r="D283" s="875"/>
      <c r="E283" s="843"/>
      <c r="F283" s="843"/>
      <c r="G283" s="843"/>
      <c r="H283" s="863"/>
      <c r="I283" s="843"/>
      <c r="J283" s="877"/>
      <c r="K283" s="865"/>
      <c r="L283" s="851"/>
      <c r="M283" s="852"/>
    </row>
    <row r="284" spans="1:13">
      <c r="A284" s="844"/>
      <c r="B284" s="858"/>
      <c r="C284" s="860"/>
      <c r="D284" s="876"/>
      <c r="E284" s="844"/>
      <c r="F284" s="844"/>
      <c r="G284" s="844"/>
      <c r="H284" s="864"/>
      <c r="I284" s="844"/>
      <c r="J284" s="878"/>
      <c r="K284" s="866"/>
      <c r="L284" s="853"/>
      <c r="M284" s="854"/>
    </row>
    <row r="285" spans="1:13">
      <c r="A285" s="843"/>
      <c r="B285" s="855"/>
      <c r="C285" s="857"/>
      <c r="D285" s="843"/>
      <c r="E285" s="867"/>
      <c r="F285" s="843"/>
      <c r="G285" s="843"/>
      <c r="H285" s="863"/>
      <c r="I285" s="843"/>
      <c r="J285" s="869"/>
      <c r="K285" s="865"/>
      <c r="L285" s="851"/>
      <c r="M285" s="852"/>
    </row>
    <row r="286" spans="1:13">
      <c r="A286" s="844"/>
      <c r="B286" s="858"/>
      <c r="C286" s="860"/>
      <c r="D286" s="844"/>
      <c r="E286" s="868"/>
      <c r="F286" s="844"/>
      <c r="G286" s="844"/>
      <c r="H286" s="864"/>
      <c r="I286" s="844"/>
      <c r="J286" s="870"/>
      <c r="K286" s="866"/>
      <c r="L286" s="853"/>
      <c r="M286" s="854"/>
    </row>
    <row r="287" spans="1:13">
      <c r="A287" s="843"/>
      <c r="B287" s="855"/>
      <c r="C287" s="857"/>
      <c r="D287" s="843"/>
      <c r="E287" s="867"/>
      <c r="F287" s="843"/>
      <c r="G287" s="843"/>
      <c r="H287" s="863"/>
      <c r="I287" s="843"/>
      <c r="J287" s="869"/>
      <c r="K287" s="865"/>
      <c r="L287" s="851"/>
      <c r="M287" s="852"/>
    </row>
    <row r="288" spans="1:13">
      <c r="A288" s="844"/>
      <c r="B288" s="858"/>
      <c r="C288" s="860"/>
      <c r="D288" s="844"/>
      <c r="E288" s="868"/>
      <c r="F288" s="844"/>
      <c r="G288" s="844"/>
      <c r="H288" s="864"/>
      <c r="I288" s="844"/>
      <c r="J288" s="870"/>
      <c r="K288" s="866"/>
      <c r="L288" s="853"/>
      <c r="M288" s="854"/>
    </row>
    <row r="289" spans="1:13">
      <c r="A289" s="843"/>
      <c r="B289" s="855"/>
      <c r="C289" s="857"/>
      <c r="D289" s="843"/>
      <c r="E289" s="867"/>
      <c r="F289" s="843"/>
      <c r="G289" s="843"/>
      <c r="H289" s="863"/>
      <c r="I289" s="843"/>
      <c r="J289" s="869"/>
      <c r="K289" s="865"/>
      <c r="L289" s="851"/>
      <c r="M289" s="852"/>
    </row>
    <row r="290" spans="1:13">
      <c r="A290" s="844"/>
      <c r="B290" s="858"/>
      <c r="C290" s="860"/>
      <c r="D290" s="844"/>
      <c r="E290" s="868"/>
      <c r="F290" s="844"/>
      <c r="G290" s="844"/>
      <c r="H290" s="864"/>
      <c r="I290" s="844"/>
      <c r="J290" s="870"/>
      <c r="K290" s="866"/>
      <c r="L290" s="853"/>
      <c r="M290" s="854"/>
    </row>
    <row r="291" spans="1:13">
      <c r="A291" s="843"/>
      <c r="B291" s="855"/>
      <c r="C291" s="857"/>
      <c r="D291" s="843"/>
      <c r="E291" s="867"/>
      <c r="F291" s="843"/>
      <c r="G291" s="843"/>
      <c r="H291" s="863"/>
      <c r="I291" s="843"/>
      <c r="J291" s="869"/>
      <c r="K291" s="865"/>
      <c r="L291" s="851"/>
      <c r="M291" s="852"/>
    </row>
    <row r="292" spans="1:13">
      <c r="A292" s="844"/>
      <c r="B292" s="858"/>
      <c r="C292" s="860"/>
      <c r="D292" s="844"/>
      <c r="E292" s="868"/>
      <c r="F292" s="844"/>
      <c r="G292" s="844"/>
      <c r="H292" s="864"/>
      <c r="I292" s="844"/>
      <c r="J292" s="870"/>
      <c r="K292" s="866"/>
      <c r="L292" s="853"/>
      <c r="M292" s="854"/>
    </row>
    <row r="293" spans="1:13">
      <c r="A293" s="843"/>
      <c r="B293" s="845"/>
      <c r="C293" s="846"/>
      <c r="D293" s="843"/>
      <c r="E293" s="845"/>
      <c r="F293" s="861"/>
      <c r="G293" s="846"/>
      <c r="H293" s="843"/>
      <c r="I293" s="843"/>
      <c r="J293" s="863"/>
      <c r="K293" s="865"/>
      <c r="L293" s="851"/>
      <c r="M293" s="852"/>
    </row>
    <row r="294" spans="1:13">
      <c r="A294" s="844"/>
      <c r="B294" s="847"/>
      <c r="C294" s="848"/>
      <c r="D294" s="844"/>
      <c r="E294" s="847"/>
      <c r="F294" s="862"/>
      <c r="G294" s="848"/>
      <c r="H294" s="844"/>
      <c r="I294" s="844"/>
      <c r="J294" s="864"/>
      <c r="K294" s="866"/>
      <c r="L294" s="853"/>
      <c r="M294" s="854"/>
    </row>
    <row r="295" spans="1:13">
      <c r="A295" s="843"/>
      <c r="B295" s="845" t="s">
        <v>41</v>
      </c>
      <c r="C295" s="846"/>
      <c r="D295" s="843"/>
      <c r="E295" s="843"/>
      <c r="F295" s="843"/>
      <c r="G295" s="843"/>
      <c r="H295" s="863"/>
      <c r="I295" s="843"/>
      <c r="J295" s="843"/>
      <c r="K295" s="865"/>
      <c r="L295" s="851"/>
      <c r="M295" s="852"/>
    </row>
    <row r="296" spans="1:13">
      <c r="A296" s="844"/>
      <c r="B296" s="847"/>
      <c r="C296" s="848"/>
      <c r="D296" s="844"/>
      <c r="E296" s="844"/>
      <c r="F296" s="844"/>
      <c r="G296" s="844"/>
      <c r="H296" s="864"/>
      <c r="I296" s="844"/>
      <c r="J296" s="844"/>
      <c r="K296" s="866"/>
      <c r="L296" s="853"/>
      <c r="M296" s="854"/>
    </row>
    <row r="297" spans="1:13">
      <c r="A297" s="843"/>
      <c r="B297" s="845" t="s">
        <v>42</v>
      </c>
      <c r="C297" s="846"/>
      <c r="D297" s="843"/>
      <c r="E297" s="843"/>
      <c r="F297" s="843"/>
      <c r="G297" s="843"/>
      <c r="H297" s="843"/>
      <c r="I297" s="843"/>
      <c r="J297" s="843"/>
      <c r="K297" s="849"/>
      <c r="L297" s="851"/>
      <c r="M297" s="852"/>
    </row>
    <row r="298" spans="1:13">
      <c r="A298" s="844"/>
      <c r="B298" s="847"/>
      <c r="C298" s="848"/>
      <c r="D298" s="844"/>
      <c r="E298" s="844"/>
      <c r="F298" s="844"/>
      <c r="G298" s="844"/>
      <c r="H298" s="844"/>
      <c r="I298" s="844"/>
      <c r="J298" s="844"/>
      <c r="K298" s="850"/>
      <c r="L298" s="853"/>
      <c r="M298" s="854"/>
    </row>
    <row r="299" spans="1:13" ht="21">
      <c r="A299" s="34" t="s">
        <v>28</v>
      </c>
      <c r="B299" s="897" t="str">
        <f>B256</f>
        <v>伝承活動棟</v>
      </c>
      <c r="C299" s="897"/>
      <c r="D299" s="898" t="s">
        <v>26</v>
      </c>
      <c r="E299" s="898"/>
      <c r="F299" s="898"/>
      <c r="G299" s="898"/>
      <c r="H299" s="898"/>
      <c r="I299" s="898"/>
      <c r="J299" s="898"/>
      <c r="K299" s="367"/>
      <c r="L299" s="901" t="s">
        <v>1070</v>
      </c>
      <c r="M299" s="902"/>
    </row>
    <row r="300" spans="1:13" ht="14.25">
      <c r="A300" s="35"/>
      <c r="B300" s="907"/>
      <c r="C300" s="907"/>
      <c r="D300" s="899"/>
      <c r="E300" s="899"/>
      <c r="F300" s="899"/>
      <c r="G300" s="899"/>
      <c r="H300" s="899"/>
      <c r="I300" s="899"/>
      <c r="J300" s="899"/>
      <c r="K300" s="366" t="s">
        <v>29</v>
      </c>
      <c r="L300" s="903"/>
      <c r="M300" s="904"/>
    </row>
    <row r="301" spans="1:13" ht="14.25">
      <c r="A301" s="908"/>
      <c r="B301" s="903"/>
      <c r="C301" s="903"/>
      <c r="D301" s="899"/>
      <c r="E301" s="899"/>
      <c r="F301" s="899"/>
      <c r="G301" s="899"/>
      <c r="H301" s="899"/>
      <c r="I301" s="899"/>
      <c r="J301" s="899"/>
      <c r="K301" s="366" t="s">
        <v>30</v>
      </c>
      <c r="L301" s="903"/>
      <c r="M301" s="904"/>
    </row>
    <row r="302" spans="1:13">
      <c r="A302" s="909"/>
      <c r="B302" s="905"/>
      <c r="C302" s="905"/>
      <c r="D302" s="900"/>
      <c r="E302" s="900"/>
      <c r="F302" s="900"/>
      <c r="G302" s="900"/>
      <c r="H302" s="900"/>
      <c r="I302" s="900"/>
      <c r="J302" s="900"/>
      <c r="K302" s="36"/>
      <c r="L302" s="905"/>
      <c r="M302" s="906"/>
    </row>
    <row r="303" spans="1:13">
      <c r="A303" s="910" t="s">
        <v>31</v>
      </c>
      <c r="B303" s="913" t="s">
        <v>32</v>
      </c>
      <c r="C303" s="902"/>
      <c r="D303" s="913" t="s">
        <v>33</v>
      </c>
      <c r="E303" s="902"/>
      <c r="F303" s="910" t="s">
        <v>34</v>
      </c>
      <c r="G303" s="914" t="s">
        <v>35</v>
      </c>
      <c r="H303" s="910" t="s">
        <v>36</v>
      </c>
      <c r="I303" s="910" t="s">
        <v>35</v>
      </c>
      <c r="J303" s="910" t="s">
        <v>37</v>
      </c>
      <c r="K303" s="910" t="s">
        <v>38</v>
      </c>
      <c r="L303" s="913" t="s">
        <v>39</v>
      </c>
      <c r="M303" s="902"/>
    </row>
    <row r="304" spans="1:13">
      <c r="A304" s="911"/>
      <c r="B304" s="908"/>
      <c r="C304" s="904"/>
      <c r="D304" s="909"/>
      <c r="E304" s="906"/>
      <c r="F304" s="911"/>
      <c r="G304" s="915"/>
      <c r="H304" s="911"/>
      <c r="I304" s="911"/>
      <c r="J304" s="911"/>
      <c r="K304" s="911"/>
      <c r="L304" s="908"/>
      <c r="M304" s="904"/>
    </row>
    <row r="305" spans="1:13" ht="14.25">
      <c r="A305" s="911"/>
      <c r="B305" s="908"/>
      <c r="C305" s="904"/>
      <c r="D305" s="867" t="s">
        <v>396</v>
      </c>
      <c r="E305" s="867" t="s">
        <v>397</v>
      </c>
      <c r="F305" s="911"/>
      <c r="G305" s="37"/>
      <c r="H305" s="911"/>
      <c r="I305" s="911"/>
      <c r="J305" s="911"/>
      <c r="K305" s="911"/>
      <c r="L305" s="908"/>
      <c r="M305" s="904"/>
    </row>
    <row r="306" spans="1:13">
      <c r="A306" s="911"/>
      <c r="B306" s="908"/>
      <c r="C306" s="904"/>
      <c r="D306" s="916"/>
      <c r="E306" s="916"/>
      <c r="F306" s="911"/>
      <c r="G306" s="911" t="s">
        <v>27</v>
      </c>
      <c r="H306" s="911"/>
      <c r="I306" s="911"/>
      <c r="J306" s="911"/>
      <c r="K306" s="911"/>
      <c r="L306" s="908"/>
      <c r="M306" s="904"/>
    </row>
    <row r="307" spans="1:13">
      <c r="A307" s="912"/>
      <c r="B307" s="909"/>
      <c r="C307" s="906"/>
      <c r="D307" s="868"/>
      <c r="E307" s="868"/>
      <c r="F307" s="912"/>
      <c r="G307" s="912"/>
      <c r="H307" s="912"/>
      <c r="I307" s="912"/>
      <c r="J307" s="912"/>
      <c r="K307" s="912"/>
      <c r="L307" s="909"/>
      <c r="M307" s="906"/>
    </row>
    <row r="308" spans="1:13" ht="13.5" customHeight="1">
      <c r="A308" s="843" t="s">
        <v>1246</v>
      </c>
      <c r="B308" s="855"/>
      <c r="C308" s="857"/>
      <c r="D308" s="843"/>
      <c r="E308" s="843"/>
      <c r="F308" s="843"/>
      <c r="G308" s="843"/>
      <c r="H308" s="863"/>
      <c r="I308" s="843"/>
      <c r="J308" s="869"/>
      <c r="K308" s="891"/>
      <c r="L308" s="851"/>
      <c r="M308" s="852"/>
    </row>
    <row r="309" spans="1:13">
      <c r="A309" s="844"/>
      <c r="B309" s="858"/>
      <c r="C309" s="860"/>
      <c r="D309" s="844"/>
      <c r="E309" s="844"/>
      <c r="F309" s="844"/>
      <c r="G309" s="844"/>
      <c r="H309" s="864"/>
      <c r="I309" s="844"/>
      <c r="J309" s="870"/>
      <c r="K309" s="892"/>
      <c r="L309" s="853"/>
      <c r="M309" s="854"/>
    </row>
    <row r="310" spans="1:13" ht="13.5" customHeight="1">
      <c r="A310" s="843" t="s">
        <v>1076</v>
      </c>
      <c r="B310" s="855" t="s">
        <v>1072</v>
      </c>
      <c r="C310" s="857"/>
      <c r="D310" s="843"/>
      <c r="E310" s="843"/>
      <c r="F310" s="843"/>
      <c r="G310" s="843"/>
      <c r="H310" s="863"/>
      <c r="I310" s="843" t="s">
        <v>1073</v>
      </c>
      <c r="J310" s="885"/>
      <c r="K310" s="887"/>
      <c r="L310" s="851"/>
      <c r="M310" s="852"/>
    </row>
    <row r="311" spans="1:13">
      <c r="A311" s="844"/>
      <c r="B311" s="858"/>
      <c r="C311" s="860"/>
      <c r="D311" s="844"/>
      <c r="E311" s="844"/>
      <c r="F311" s="844"/>
      <c r="G311" s="844"/>
      <c r="H311" s="864"/>
      <c r="I311" s="844"/>
      <c r="J311" s="886"/>
      <c r="K311" s="888"/>
      <c r="L311" s="853"/>
      <c r="M311" s="854"/>
    </row>
    <row r="312" spans="1:13">
      <c r="A312" s="843"/>
      <c r="B312" s="855" t="s">
        <v>1074</v>
      </c>
      <c r="C312" s="857"/>
      <c r="D312" s="843"/>
      <c r="E312" s="867"/>
      <c r="F312" s="843"/>
      <c r="G312" s="843"/>
      <c r="H312" s="863"/>
      <c r="I312" s="843" t="s">
        <v>1073</v>
      </c>
      <c r="J312" s="885"/>
      <c r="K312" s="887"/>
      <c r="L312" s="851"/>
      <c r="M312" s="852"/>
    </row>
    <row r="313" spans="1:13">
      <c r="A313" s="844"/>
      <c r="B313" s="858"/>
      <c r="C313" s="860"/>
      <c r="D313" s="844"/>
      <c r="E313" s="868"/>
      <c r="F313" s="844"/>
      <c r="G313" s="844"/>
      <c r="H313" s="864"/>
      <c r="I313" s="844"/>
      <c r="J313" s="886"/>
      <c r="K313" s="888"/>
      <c r="L313" s="853"/>
      <c r="M313" s="854"/>
    </row>
    <row r="314" spans="1:13">
      <c r="A314" s="843"/>
      <c r="B314" s="855"/>
      <c r="C314" s="857"/>
      <c r="D314" s="875"/>
      <c r="E314" s="843"/>
      <c r="F314" s="843"/>
      <c r="G314" s="843"/>
      <c r="H314" s="889"/>
      <c r="I314" s="843"/>
      <c r="J314" s="869"/>
      <c r="K314" s="891"/>
      <c r="L314" s="893"/>
      <c r="M314" s="894"/>
    </row>
    <row r="315" spans="1:13">
      <c r="A315" s="844"/>
      <c r="B315" s="858"/>
      <c r="C315" s="860"/>
      <c r="D315" s="876"/>
      <c r="E315" s="844"/>
      <c r="F315" s="844"/>
      <c r="G315" s="844"/>
      <c r="H315" s="890"/>
      <c r="I315" s="844"/>
      <c r="J315" s="870"/>
      <c r="K315" s="892"/>
      <c r="L315" s="895"/>
      <c r="M315" s="896"/>
    </row>
    <row r="316" spans="1:13">
      <c r="A316" s="843"/>
      <c r="B316" s="881"/>
      <c r="C316" s="882"/>
      <c r="D316" s="875"/>
      <c r="E316" s="843"/>
      <c r="F316" s="843"/>
      <c r="G316" s="843"/>
      <c r="H316" s="863"/>
      <c r="I316" s="843"/>
      <c r="J316" s="869"/>
      <c r="K316" s="865"/>
      <c r="L316" s="881"/>
      <c r="M316" s="882"/>
    </row>
    <row r="317" spans="1:13">
      <c r="A317" s="844"/>
      <c r="B317" s="883"/>
      <c r="C317" s="884"/>
      <c r="D317" s="876"/>
      <c r="E317" s="844"/>
      <c r="F317" s="844"/>
      <c r="G317" s="844"/>
      <c r="H317" s="864"/>
      <c r="I317" s="844"/>
      <c r="J317" s="870"/>
      <c r="K317" s="866"/>
      <c r="L317" s="883"/>
      <c r="M317" s="884"/>
    </row>
    <row r="318" spans="1:13">
      <c r="A318" s="843"/>
      <c r="B318" s="855"/>
      <c r="C318" s="857"/>
      <c r="D318" s="875"/>
      <c r="E318" s="843"/>
      <c r="F318" s="843"/>
      <c r="G318" s="843"/>
      <c r="H318" s="863"/>
      <c r="I318" s="843"/>
      <c r="J318" s="869"/>
      <c r="K318" s="865"/>
      <c r="L318" s="851"/>
      <c r="M318" s="852"/>
    </row>
    <row r="319" spans="1:13">
      <c r="A319" s="844"/>
      <c r="B319" s="858"/>
      <c r="C319" s="860"/>
      <c r="D319" s="876"/>
      <c r="E319" s="844"/>
      <c r="F319" s="844"/>
      <c r="G319" s="844"/>
      <c r="H319" s="864"/>
      <c r="I319" s="844"/>
      <c r="J319" s="870"/>
      <c r="K319" s="866"/>
      <c r="L319" s="853"/>
      <c r="M319" s="854"/>
    </row>
    <row r="320" spans="1:13">
      <c r="A320" s="843"/>
      <c r="B320" s="855"/>
      <c r="C320" s="857"/>
      <c r="D320" s="875"/>
      <c r="E320" s="843"/>
      <c r="F320" s="843"/>
      <c r="G320" s="843"/>
      <c r="H320" s="863"/>
      <c r="I320" s="843"/>
      <c r="J320" s="879"/>
      <c r="K320" s="865"/>
      <c r="L320" s="851"/>
      <c r="M320" s="852"/>
    </row>
    <row r="321" spans="1:13">
      <c r="A321" s="844"/>
      <c r="B321" s="858"/>
      <c r="C321" s="860"/>
      <c r="D321" s="876"/>
      <c r="E321" s="844"/>
      <c r="F321" s="844"/>
      <c r="G321" s="844"/>
      <c r="H321" s="864"/>
      <c r="I321" s="844"/>
      <c r="J321" s="880"/>
      <c r="K321" s="866"/>
      <c r="L321" s="853"/>
      <c r="M321" s="854"/>
    </row>
    <row r="322" spans="1:13">
      <c r="A322" s="843"/>
      <c r="B322" s="855"/>
      <c r="C322" s="857"/>
      <c r="D322" s="875"/>
      <c r="E322" s="843"/>
      <c r="F322" s="843"/>
      <c r="G322" s="843"/>
      <c r="H322" s="863"/>
      <c r="I322" s="843"/>
      <c r="J322" s="877"/>
      <c r="K322" s="865"/>
      <c r="L322" s="851"/>
      <c r="M322" s="852"/>
    </row>
    <row r="323" spans="1:13">
      <c r="A323" s="844"/>
      <c r="B323" s="858"/>
      <c r="C323" s="860"/>
      <c r="D323" s="876"/>
      <c r="E323" s="844"/>
      <c r="F323" s="844"/>
      <c r="G323" s="844"/>
      <c r="H323" s="864"/>
      <c r="I323" s="844"/>
      <c r="J323" s="878"/>
      <c r="K323" s="866"/>
      <c r="L323" s="853"/>
      <c r="M323" s="854"/>
    </row>
    <row r="324" spans="1:13">
      <c r="A324" s="843"/>
      <c r="B324" s="855"/>
      <c r="C324" s="857"/>
      <c r="D324" s="875"/>
      <c r="E324" s="843"/>
      <c r="F324" s="843"/>
      <c r="G324" s="843"/>
      <c r="H324" s="863"/>
      <c r="I324" s="843"/>
      <c r="J324" s="877"/>
      <c r="K324" s="865"/>
      <c r="L324" s="851"/>
      <c r="M324" s="852"/>
    </row>
    <row r="325" spans="1:13">
      <c r="A325" s="844"/>
      <c r="B325" s="858"/>
      <c r="C325" s="860"/>
      <c r="D325" s="876"/>
      <c r="E325" s="844"/>
      <c r="F325" s="844"/>
      <c r="G325" s="844"/>
      <c r="H325" s="864"/>
      <c r="I325" s="844"/>
      <c r="J325" s="878"/>
      <c r="K325" s="866"/>
      <c r="L325" s="853"/>
      <c r="M325" s="854"/>
    </row>
    <row r="326" spans="1:13">
      <c r="A326" s="843"/>
      <c r="B326" s="855"/>
      <c r="C326" s="857"/>
      <c r="D326" s="875"/>
      <c r="E326" s="843"/>
      <c r="F326" s="843"/>
      <c r="G326" s="843"/>
      <c r="H326" s="863"/>
      <c r="I326" s="843"/>
      <c r="J326" s="877"/>
      <c r="K326" s="865"/>
      <c r="L326" s="851"/>
      <c r="M326" s="852"/>
    </row>
    <row r="327" spans="1:13">
      <c r="A327" s="844"/>
      <c r="B327" s="858"/>
      <c r="C327" s="860"/>
      <c r="D327" s="876"/>
      <c r="E327" s="844"/>
      <c r="F327" s="844"/>
      <c r="G327" s="844"/>
      <c r="H327" s="864"/>
      <c r="I327" s="844"/>
      <c r="J327" s="878"/>
      <c r="K327" s="866"/>
      <c r="L327" s="853"/>
      <c r="M327" s="854"/>
    </row>
    <row r="328" spans="1:13">
      <c r="A328" s="843"/>
      <c r="B328" s="855"/>
      <c r="C328" s="857"/>
      <c r="D328" s="843"/>
      <c r="E328" s="867"/>
      <c r="F328" s="843"/>
      <c r="G328" s="843"/>
      <c r="H328" s="863"/>
      <c r="I328" s="843"/>
      <c r="J328" s="869"/>
      <c r="K328" s="865"/>
      <c r="L328" s="851"/>
      <c r="M328" s="852"/>
    </row>
    <row r="329" spans="1:13">
      <c r="A329" s="844"/>
      <c r="B329" s="858"/>
      <c r="C329" s="860"/>
      <c r="D329" s="844"/>
      <c r="E329" s="868"/>
      <c r="F329" s="844"/>
      <c r="G329" s="844"/>
      <c r="H329" s="864"/>
      <c r="I329" s="844"/>
      <c r="J329" s="870"/>
      <c r="K329" s="866"/>
      <c r="L329" s="853"/>
      <c r="M329" s="854"/>
    </row>
    <row r="330" spans="1:13">
      <c r="A330" s="843"/>
      <c r="B330" s="855"/>
      <c r="C330" s="857"/>
      <c r="D330" s="843"/>
      <c r="E330" s="867"/>
      <c r="F330" s="843"/>
      <c r="G330" s="843"/>
      <c r="H330" s="863"/>
      <c r="I330" s="843"/>
      <c r="J330" s="869"/>
      <c r="K330" s="865"/>
      <c r="L330" s="851"/>
      <c r="M330" s="852"/>
    </row>
    <row r="331" spans="1:13">
      <c r="A331" s="844"/>
      <c r="B331" s="858"/>
      <c r="C331" s="860"/>
      <c r="D331" s="844"/>
      <c r="E331" s="868"/>
      <c r="F331" s="844"/>
      <c r="G331" s="844"/>
      <c r="H331" s="864"/>
      <c r="I331" s="844"/>
      <c r="J331" s="870"/>
      <c r="K331" s="866"/>
      <c r="L331" s="853"/>
      <c r="M331" s="854"/>
    </row>
    <row r="332" spans="1:13">
      <c r="A332" s="843"/>
      <c r="B332" s="855"/>
      <c r="C332" s="857"/>
      <c r="D332" s="843"/>
      <c r="E332" s="867"/>
      <c r="F332" s="843"/>
      <c r="G332" s="843"/>
      <c r="H332" s="863"/>
      <c r="I332" s="843"/>
      <c r="J332" s="869"/>
      <c r="K332" s="865"/>
      <c r="L332" s="851"/>
      <c r="M332" s="852"/>
    </row>
    <row r="333" spans="1:13">
      <c r="A333" s="844"/>
      <c r="B333" s="858"/>
      <c r="C333" s="860"/>
      <c r="D333" s="844"/>
      <c r="E333" s="868"/>
      <c r="F333" s="844"/>
      <c r="G333" s="844"/>
      <c r="H333" s="864"/>
      <c r="I333" s="844"/>
      <c r="J333" s="870"/>
      <c r="K333" s="866"/>
      <c r="L333" s="853"/>
      <c r="M333" s="854"/>
    </row>
    <row r="334" spans="1:13">
      <c r="A334" s="843"/>
      <c r="B334" s="871" t="s">
        <v>1472</v>
      </c>
      <c r="C334" s="872"/>
      <c r="D334" s="843"/>
      <c r="E334" s="855" t="s">
        <v>1471</v>
      </c>
      <c r="F334" s="856"/>
      <c r="G334" s="856"/>
      <c r="H334" s="857"/>
      <c r="I334" s="843"/>
      <c r="J334" s="863"/>
      <c r="K334" s="865"/>
      <c r="L334" s="851"/>
      <c r="M334" s="852"/>
    </row>
    <row r="335" spans="1:13">
      <c r="A335" s="844"/>
      <c r="B335" s="873"/>
      <c r="C335" s="874"/>
      <c r="D335" s="844"/>
      <c r="E335" s="858"/>
      <c r="F335" s="859"/>
      <c r="G335" s="859"/>
      <c r="H335" s="860"/>
      <c r="I335" s="844"/>
      <c r="J335" s="864"/>
      <c r="K335" s="866"/>
      <c r="L335" s="853"/>
      <c r="M335" s="854"/>
    </row>
    <row r="336" spans="1:13">
      <c r="A336" s="843"/>
      <c r="B336" s="845"/>
      <c r="C336" s="846"/>
      <c r="D336" s="843"/>
      <c r="E336" s="845"/>
      <c r="F336" s="861"/>
      <c r="G336" s="846"/>
      <c r="H336" s="843"/>
      <c r="I336" s="843"/>
      <c r="J336" s="863"/>
      <c r="K336" s="865"/>
      <c r="L336" s="851"/>
      <c r="M336" s="852"/>
    </row>
    <row r="337" spans="1:13">
      <c r="A337" s="844"/>
      <c r="B337" s="847"/>
      <c r="C337" s="848"/>
      <c r="D337" s="844"/>
      <c r="E337" s="847"/>
      <c r="F337" s="862"/>
      <c r="G337" s="848"/>
      <c r="H337" s="844"/>
      <c r="I337" s="844"/>
      <c r="J337" s="864"/>
      <c r="K337" s="866"/>
      <c r="L337" s="853"/>
      <c r="M337" s="854"/>
    </row>
    <row r="338" spans="1:13">
      <c r="A338" s="843"/>
      <c r="B338" s="845" t="s">
        <v>41</v>
      </c>
      <c r="C338" s="846"/>
      <c r="D338" s="843"/>
      <c r="E338" s="843"/>
      <c r="F338" s="843"/>
      <c r="G338" s="843"/>
      <c r="H338" s="863"/>
      <c r="I338" s="843"/>
      <c r="J338" s="843"/>
      <c r="K338" s="865"/>
      <c r="L338" s="851"/>
      <c r="M338" s="852"/>
    </row>
    <row r="339" spans="1:13">
      <c r="A339" s="844"/>
      <c r="B339" s="847"/>
      <c r="C339" s="848"/>
      <c r="D339" s="844"/>
      <c r="E339" s="844"/>
      <c r="F339" s="844"/>
      <c r="G339" s="844"/>
      <c r="H339" s="864"/>
      <c r="I339" s="844"/>
      <c r="J339" s="844"/>
      <c r="K339" s="866"/>
      <c r="L339" s="853"/>
      <c r="M339" s="854"/>
    </row>
    <row r="340" spans="1:13">
      <c r="A340" s="843"/>
      <c r="B340" s="845" t="s">
        <v>42</v>
      </c>
      <c r="C340" s="846"/>
      <c r="D340" s="843"/>
      <c r="E340" s="843"/>
      <c r="F340" s="843"/>
      <c r="G340" s="843"/>
      <c r="H340" s="843"/>
      <c r="I340" s="843"/>
      <c r="J340" s="843"/>
      <c r="K340" s="849"/>
      <c r="L340" s="851"/>
      <c r="M340" s="852"/>
    </row>
    <row r="341" spans="1:13">
      <c r="A341" s="844"/>
      <c r="B341" s="847"/>
      <c r="C341" s="848"/>
      <c r="D341" s="844"/>
      <c r="E341" s="844"/>
      <c r="F341" s="844"/>
      <c r="G341" s="844"/>
      <c r="H341" s="844"/>
      <c r="I341" s="844"/>
      <c r="J341" s="844"/>
      <c r="K341" s="850"/>
      <c r="L341" s="853"/>
      <c r="M341" s="854"/>
    </row>
  </sheetData>
  <mergeCells count="1595">
    <mergeCell ref="B2:C2"/>
    <mergeCell ref="D2:J5"/>
    <mergeCell ref="L2:M5"/>
    <mergeCell ref="B3:C3"/>
    <mergeCell ref="A4:A5"/>
    <mergeCell ref="B4:C5"/>
    <mergeCell ref="H11:H12"/>
    <mergeCell ref="I11:I12"/>
    <mergeCell ref="J11:J12"/>
    <mergeCell ref="K11:K12"/>
    <mergeCell ref="L11:M12"/>
    <mergeCell ref="A13:A14"/>
    <mergeCell ref="B13:C14"/>
    <mergeCell ref="D13:D14"/>
    <mergeCell ref="E13:E14"/>
    <mergeCell ref="H13:H14"/>
    <mergeCell ref="A11:A12"/>
    <mergeCell ref="B11:C12"/>
    <mergeCell ref="D11:D12"/>
    <mergeCell ref="E11:E12"/>
    <mergeCell ref="F11:F12"/>
    <mergeCell ref="G11:G12"/>
    <mergeCell ref="I6:I10"/>
    <mergeCell ref="J6:J10"/>
    <mergeCell ref="K6:K10"/>
    <mergeCell ref="L6:M10"/>
    <mergeCell ref="D8:D10"/>
    <mergeCell ref="E8:E10"/>
    <mergeCell ref="G9:G10"/>
    <mergeCell ref="A6:A10"/>
    <mergeCell ref="B6:C10"/>
    <mergeCell ref="D6:E7"/>
    <mergeCell ref="F6:F10"/>
    <mergeCell ref="G6:G7"/>
    <mergeCell ref="H6:H10"/>
    <mergeCell ref="H15:H16"/>
    <mergeCell ref="I15:I16"/>
    <mergeCell ref="J15:J16"/>
    <mergeCell ref="K15:K16"/>
    <mergeCell ref="L15:M16"/>
    <mergeCell ref="A17:A18"/>
    <mergeCell ref="B17:C18"/>
    <mergeCell ref="D17:D18"/>
    <mergeCell ref="E17:E18"/>
    <mergeCell ref="F17:F18"/>
    <mergeCell ref="I13:I14"/>
    <mergeCell ref="J13:J14"/>
    <mergeCell ref="K13:K14"/>
    <mergeCell ref="L13:M14"/>
    <mergeCell ref="A15:A16"/>
    <mergeCell ref="B15:C16"/>
    <mergeCell ref="D15:D16"/>
    <mergeCell ref="E15:E16"/>
    <mergeCell ref="F15:F16"/>
    <mergeCell ref="G15:G16"/>
    <mergeCell ref="H19:H20"/>
    <mergeCell ref="I19:I20"/>
    <mergeCell ref="J19:J20"/>
    <mergeCell ref="K19:K20"/>
    <mergeCell ref="L19:M20"/>
    <mergeCell ref="A21:A22"/>
    <mergeCell ref="B21:C22"/>
    <mergeCell ref="D21:D22"/>
    <mergeCell ref="E21:E22"/>
    <mergeCell ref="F21:F22"/>
    <mergeCell ref="A19:A20"/>
    <mergeCell ref="B19:C20"/>
    <mergeCell ref="D19:D20"/>
    <mergeCell ref="E19:E20"/>
    <mergeCell ref="F19:F20"/>
    <mergeCell ref="G19:G20"/>
    <mergeCell ref="G17:G18"/>
    <mergeCell ref="H17:H18"/>
    <mergeCell ref="I17:I18"/>
    <mergeCell ref="J17:J18"/>
    <mergeCell ref="K17:K18"/>
    <mergeCell ref="L17:M18"/>
    <mergeCell ref="H23:H24"/>
    <mergeCell ref="I23:I24"/>
    <mergeCell ref="J23:J24"/>
    <mergeCell ref="K23:K24"/>
    <mergeCell ref="L23:M24"/>
    <mergeCell ref="A25:A26"/>
    <mergeCell ref="B25:C26"/>
    <mergeCell ref="D25:D26"/>
    <mergeCell ref="E25:E26"/>
    <mergeCell ref="F25:F26"/>
    <mergeCell ref="A23:A24"/>
    <mergeCell ref="B23:C24"/>
    <mergeCell ref="D23:D24"/>
    <mergeCell ref="E23:E24"/>
    <mergeCell ref="F23:F24"/>
    <mergeCell ref="G23:G24"/>
    <mergeCell ref="G21:G22"/>
    <mergeCell ref="H21:H22"/>
    <mergeCell ref="I21:I22"/>
    <mergeCell ref="J21:J22"/>
    <mergeCell ref="K21:K22"/>
    <mergeCell ref="L21:M22"/>
    <mergeCell ref="K27:K28"/>
    <mergeCell ref="L27:M28"/>
    <mergeCell ref="A29:A30"/>
    <mergeCell ref="B29:C30"/>
    <mergeCell ref="D29:D30"/>
    <mergeCell ref="E29:E30"/>
    <mergeCell ref="F29:F30"/>
    <mergeCell ref="G29:G30"/>
    <mergeCell ref="H29:H30"/>
    <mergeCell ref="I29:I30"/>
    <mergeCell ref="B27:C28"/>
    <mergeCell ref="D27:D28"/>
    <mergeCell ref="E27:E28"/>
    <mergeCell ref="H27:H28"/>
    <mergeCell ref="I27:I28"/>
    <mergeCell ref="J27:J28"/>
    <mergeCell ref="G25:G26"/>
    <mergeCell ref="H25:H26"/>
    <mergeCell ref="I25:I26"/>
    <mergeCell ref="J25:J26"/>
    <mergeCell ref="K25:K26"/>
    <mergeCell ref="L25:M26"/>
    <mergeCell ref="I31:I32"/>
    <mergeCell ref="J31:J32"/>
    <mergeCell ref="K31:K32"/>
    <mergeCell ref="L31:M32"/>
    <mergeCell ref="B33:C34"/>
    <mergeCell ref="D33:D34"/>
    <mergeCell ref="E33:E34"/>
    <mergeCell ref="H33:H34"/>
    <mergeCell ref="I33:I34"/>
    <mergeCell ref="J33:J34"/>
    <mergeCell ref="J29:J30"/>
    <mergeCell ref="K29:K30"/>
    <mergeCell ref="L29:M30"/>
    <mergeCell ref="A31:A32"/>
    <mergeCell ref="B31:C32"/>
    <mergeCell ref="D31:D32"/>
    <mergeCell ref="E31:E32"/>
    <mergeCell ref="F31:F32"/>
    <mergeCell ref="G31:G32"/>
    <mergeCell ref="H31:H32"/>
    <mergeCell ref="J35:J36"/>
    <mergeCell ref="K35:K36"/>
    <mergeCell ref="L35:M36"/>
    <mergeCell ref="A37:A38"/>
    <mergeCell ref="B37:C38"/>
    <mergeCell ref="D37:D38"/>
    <mergeCell ref="E37:E38"/>
    <mergeCell ref="F37:F38"/>
    <mergeCell ref="G37:G38"/>
    <mergeCell ref="H37:H38"/>
    <mergeCell ref="K33:K34"/>
    <mergeCell ref="L33:M34"/>
    <mergeCell ref="A35:A36"/>
    <mergeCell ref="B35:C36"/>
    <mergeCell ref="D35:D36"/>
    <mergeCell ref="E35:E36"/>
    <mergeCell ref="F35:F36"/>
    <mergeCell ref="G35:G36"/>
    <mergeCell ref="H35:H36"/>
    <mergeCell ref="I35:I36"/>
    <mergeCell ref="G41:G42"/>
    <mergeCell ref="H41:H42"/>
    <mergeCell ref="I41:I42"/>
    <mergeCell ref="J41:J42"/>
    <mergeCell ref="K41:K42"/>
    <mergeCell ref="L41:M42"/>
    <mergeCell ref="H39:H40"/>
    <mergeCell ref="I39:I40"/>
    <mergeCell ref="J39:J40"/>
    <mergeCell ref="K39:K40"/>
    <mergeCell ref="L39:M40"/>
    <mergeCell ref="A41:A42"/>
    <mergeCell ref="B41:C42"/>
    <mergeCell ref="D41:D42"/>
    <mergeCell ref="E41:E42"/>
    <mergeCell ref="F41:F42"/>
    <mergeCell ref="I37:I38"/>
    <mergeCell ref="J37:J38"/>
    <mergeCell ref="K37:K38"/>
    <mergeCell ref="L37:M38"/>
    <mergeCell ref="A39:A40"/>
    <mergeCell ref="B39:C40"/>
    <mergeCell ref="D39:D40"/>
    <mergeCell ref="E39:E40"/>
    <mergeCell ref="F39:F40"/>
    <mergeCell ref="G39:G40"/>
    <mergeCell ref="I47:I51"/>
    <mergeCell ref="J47:J51"/>
    <mergeCell ref="K47:K51"/>
    <mergeCell ref="L47:M51"/>
    <mergeCell ref="D49:D51"/>
    <mergeCell ref="E49:E51"/>
    <mergeCell ref="G50:G51"/>
    <mergeCell ref="A47:A51"/>
    <mergeCell ref="B47:C51"/>
    <mergeCell ref="D47:E48"/>
    <mergeCell ref="F47:F51"/>
    <mergeCell ref="G47:G48"/>
    <mergeCell ref="H47:H51"/>
    <mergeCell ref="B43:C43"/>
    <mergeCell ref="D43:J46"/>
    <mergeCell ref="L43:M46"/>
    <mergeCell ref="B44:C44"/>
    <mergeCell ref="A45:A46"/>
    <mergeCell ref="B45:C46"/>
    <mergeCell ref="G54:G55"/>
    <mergeCell ref="H54:H55"/>
    <mergeCell ref="I54:I55"/>
    <mergeCell ref="J54:J55"/>
    <mergeCell ref="K54:K55"/>
    <mergeCell ref="L54:M55"/>
    <mergeCell ref="H52:H53"/>
    <mergeCell ref="I52:I53"/>
    <mergeCell ref="J52:J53"/>
    <mergeCell ref="K52:K53"/>
    <mergeCell ref="L52:M53"/>
    <mergeCell ref="A54:A55"/>
    <mergeCell ref="B54:C55"/>
    <mergeCell ref="D54:D55"/>
    <mergeCell ref="E54:E55"/>
    <mergeCell ref="F54:F55"/>
    <mergeCell ref="A52:A53"/>
    <mergeCell ref="B52:C53"/>
    <mergeCell ref="D52:D53"/>
    <mergeCell ref="E52:E53"/>
    <mergeCell ref="F52:F53"/>
    <mergeCell ref="G52:G53"/>
    <mergeCell ref="G58:G59"/>
    <mergeCell ref="H58:H59"/>
    <mergeCell ref="I58:I59"/>
    <mergeCell ref="J58:J59"/>
    <mergeCell ref="K58:K59"/>
    <mergeCell ref="L58:M59"/>
    <mergeCell ref="H56:H57"/>
    <mergeCell ref="I56:I57"/>
    <mergeCell ref="J56:J57"/>
    <mergeCell ref="K56:K57"/>
    <mergeCell ref="L56:M57"/>
    <mergeCell ref="A58:A59"/>
    <mergeCell ref="B58:C59"/>
    <mergeCell ref="D58:D59"/>
    <mergeCell ref="E58:E59"/>
    <mergeCell ref="F58:F59"/>
    <mergeCell ref="A56:A57"/>
    <mergeCell ref="B56:C57"/>
    <mergeCell ref="D56:D57"/>
    <mergeCell ref="E56:E57"/>
    <mergeCell ref="F56:F57"/>
    <mergeCell ref="G56:G57"/>
    <mergeCell ref="G62:G63"/>
    <mergeCell ref="H62:H63"/>
    <mergeCell ref="I62:I63"/>
    <mergeCell ref="J62:J63"/>
    <mergeCell ref="K62:K63"/>
    <mergeCell ref="L62:M63"/>
    <mergeCell ref="H60:H61"/>
    <mergeCell ref="I60:I61"/>
    <mergeCell ref="J60:J61"/>
    <mergeCell ref="K60:K61"/>
    <mergeCell ref="L60:M61"/>
    <mergeCell ref="A62:A63"/>
    <mergeCell ref="B62:C63"/>
    <mergeCell ref="D62:D63"/>
    <mergeCell ref="E62:E63"/>
    <mergeCell ref="F62:F63"/>
    <mergeCell ref="A60:A61"/>
    <mergeCell ref="B60:C61"/>
    <mergeCell ref="D60:D61"/>
    <mergeCell ref="E60:E61"/>
    <mergeCell ref="F60:F61"/>
    <mergeCell ref="G60:G61"/>
    <mergeCell ref="G66:G67"/>
    <mergeCell ref="H66:H67"/>
    <mergeCell ref="I66:I67"/>
    <mergeCell ref="J66:J67"/>
    <mergeCell ref="K66:K67"/>
    <mergeCell ref="L66:M67"/>
    <mergeCell ref="H64:H65"/>
    <mergeCell ref="I64:I65"/>
    <mergeCell ref="J64:J65"/>
    <mergeCell ref="K64:K65"/>
    <mergeCell ref="L64:M65"/>
    <mergeCell ref="A66:A67"/>
    <mergeCell ref="B66:C67"/>
    <mergeCell ref="D66:D67"/>
    <mergeCell ref="E66:E67"/>
    <mergeCell ref="F66:F67"/>
    <mergeCell ref="A64:A65"/>
    <mergeCell ref="B64:C65"/>
    <mergeCell ref="D64:D65"/>
    <mergeCell ref="E64:E65"/>
    <mergeCell ref="F64:F65"/>
    <mergeCell ref="G64:G65"/>
    <mergeCell ref="J70:J71"/>
    <mergeCell ref="K70:K71"/>
    <mergeCell ref="L70:M71"/>
    <mergeCell ref="A72:A73"/>
    <mergeCell ref="B72:C73"/>
    <mergeCell ref="D72:D73"/>
    <mergeCell ref="E72:E73"/>
    <mergeCell ref="F72:F73"/>
    <mergeCell ref="G72:G73"/>
    <mergeCell ref="H72:H73"/>
    <mergeCell ref="K68:K69"/>
    <mergeCell ref="L68:M69"/>
    <mergeCell ref="A70:A71"/>
    <mergeCell ref="B70:C71"/>
    <mergeCell ref="D70:D71"/>
    <mergeCell ref="E70:E71"/>
    <mergeCell ref="F70:F71"/>
    <mergeCell ref="G70:G71"/>
    <mergeCell ref="H70:H71"/>
    <mergeCell ref="I70:I71"/>
    <mergeCell ref="B68:C69"/>
    <mergeCell ref="D68:D69"/>
    <mergeCell ref="E68:E69"/>
    <mergeCell ref="H68:H69"/>
    <mergeCell ref="I68:I69"/>
    <mergeCell ref="J68:J69"/>
    <mergeCell ref="G76:G77"/>
    <mergeCell ref="H76:H77"/>
    <mergeCell ref="I76:I77"/>
    <mergeCell ref="J76:J77"/>
    <mergeCell ref="K76:K77"/>
    <mergeCell ref="L76:M77"/>
    <mergeCell ref="H74:H75"/>
    <mergeCell ref="I74:I75"/>
    <mergeCell ref="J74:J75"/>
    <mergeCell ref="K74:K75"/>
    <mergeCell ref="L74:M75"/>
    <mergeCell ref="A76:A77"/>
    <mergeCell ref="B76:C77"/>
    <mergeCell ref="D76:D77"/>
    <mergeCell ref="E76:E77"/>
    <mergeCell ref="F76:F77"/>
    <mergeCell ref="I72:I73"/>
    <mergeCell ref="J72:J73"/>
    <mergeCell ref="K72:K73"/>
    <mergeCell ref="L72:M73"/>
    <mergeCell ref="A74:A75"/>
    <mergeCell ref="B74:C75"/>
    <mergeCell ref="D74:D75"/>
    <mergeCell ref="E74:E75"/>
    <mergeCell ref="F74:F75"/>
    <mergeCell ref="G74:G75"/>
    <mergeCell ref="G80:G81"/>
    <mergeCell ref="H80:H81"/>
    <mergeCell ref="I80:I81"/>
    <mergeCell ref="J80:J81"/>
    <mergeCell ref="K80:K81"/>
    <mergeCell ref="L80:M81"/>
    <mergeCell ref="H78:H79"/>
    <mergeCell ref="I78:I79"/>
    <mergeCell ref="J78:J79"/>
    <mergeCell ref="K78:K79"/>
    <mergeCell ref="L78:M79"/>
    <mergeCell ref="A80:A81"/>
    <mergeCell ref="B80:C81"/>
    <mergeCell ref="D80:D81"/>
    <mergeCell ref="E80:E81"/>
    <mergeCell ref="F80:F81"/>
    <mergeCell ref="A78:A79"/>
    <mergeCell ref="B78:C79"/>
    <mergeCell ref="D78:D79"/>
    <mergeCell ref="E78:E79"/>
    <mergeCell ref="F78:F79"/>
    <mergeCell ref="G78:G79"/>
    <mergeCell ref="G84:G85"/>
    <mergeCell ref="H84:H85"/>
    <mergeCell ref="I84:I85"/>
    <mergeCell ref="J84:J85"/>
    <mergeCell ref="K84:K85"/>
    <mergeCell ref="L84:M85"/>
    <mergeCell ref="H82:H83"/>
    <mergeCell ref="I82:I83"/>
    <mergeCell ref="J82:J83"/>
    <mergeCell ref="K82:K83"/>
    <mergeCell ref="L82:M83"/>
    <mergeCell ref="A84:A85"/>
    <mergeCell ref="B84:C85"/>
    <mergeCell ref="D84:D85"/>
    <mergeCell ref="E84:E85"/>
    <mergeCell ref="F84:F85"/>
    <mergeCell ref="A82:A83"/>
    <mergeCell ref="B82:C83"/>
    <mergeCell ref="D82:D83"/>
    <mergeCell ref="E82:E83"/>
    <mergeCell ref="F82:F83"/>
    <mergeCell ref="G82:G83"/>
    <mergeCell ref="I90:I94"/>
    <mergeCell ref="J90:J94"/>
    <mergeCell ref="K90:K94"/>
    <mergeCell ref="L90:M94"/>
    <mergeCell ref="D92:D94"/>
    <mergeCell ref="E92:E94"/>
    <mergeCell ref="G93:G94"/>
    <mergeCell ref="A90:A94"/>
    <mergeCell ref="B90:C94"/>
    <mergeCell ref="D90:E91"/>
    <mergeCell ref="F90:F94"/>
    <mergeCell ref="G90:G91"/>
    <mergeCell ref="H90:H94"/>
    <mergeCell ref="B86:C86"/>
    <mergeCell ref="D86:J89"/>
    <mergeCell ref="L86:M89"/>
    <mergeCell ref="B87:C87"/>
    <mergeCell ref="A88:A89"/>
    <mergeCell ref="B88:C89"/>
    <mergeCell ref="G97:G98"/>
    <mergeCell ref="H97:H98"/>
    <mergeCell ref="I97:I98"/>
    <mergeCell ref="J97:J98"/>
    <mergeCell ref="K97:K98"/>
    <mergeCell ref="L97:M98"/>
    <mergeCell ref="H95:H96"/>
    <mergeCell ref="I95:I96"/>
    <mergeCell ref="J95:J96"/>
    <mergeCell ref="K95:K96"/>
    <mergeCell ref="L95:M96"/>
    <mergeCell ref="A97:A98"/>
    <mergeCell ref="B97:C98"/>
    <mergeCell ref="D97:D98"/>
    <mergeCell ref="E97:E98"/>
    <mergeCell ref="F97:F98"/>
    <mergeCell ref="A95:A96"/>
    <mergeCell ref="B95:C96"/>
    <mergeCell ref="D95:D96"/>
    <mergeCell ref="E95:E96"/>
    <mergeCell ref="F95:F96"/>
    <mergeCell ref="G95:G96"/>
    <mergeCell ref="G101:G102"/>
    <mergeCell ref="H101:H102"/>
    <mergeCell ref="I101:I102"/>
    <mergeCell ref="J101:J102"/>
    <mergeCell ref="K101:K102"/>
    <mergeCell ref="L101:M102"/>
    <mergeCell ref="H99:H100"/>
    <mergeCell ref="I99:I100"/>
    <mergeCell ref="J99:J100"/>
    <mergeCell ref="K99:K100"/>
    <mergeCell ref="L99:M100"/>
    <mergeCell ref="A101:A102"/>
    <mergeCell ref="B101:C102"/>
    <mergeCell ref="D101:D102"/>
    <mergeCell ref="E101:E102"/>
    <mergeCell ref="F101:F102"/>
    <mergeCell ref="A99:A100"/>
    <mergeCell ref="B99:C100"/>
    <mergeCell ref="D99:D100"/>
    <mergeCell ref="E99:E100"/>
    <mergeCell ref="F99:F100"/>
    <mergeCell ref="G99:G100"/>
    <mergeCell ref="G105:G106"/>
    <mergeCell ref="H105:H106"/>
    <mergeCell ref="I105:I106"/>
    <mergeCell ref="J105:J106"/>
    <mergeCell ref="K105:K106"/>
    <mergeCell ref="L105:M106"/>
    <mergeCell ref="H103:H104"/>
    <mergeCell ref="I103:I104"/>
    <mergeCell ref="J103:J104"/>
    <mergeCell ref="K103:K104"/>
    <mergeCell ref="L103:M104"/>
    <mergeCell ref="A105:A106"/>
    <mergeCell ref="B105:C106"/>
    <mergeCell ref="D105:D106"/>
    <mergeCell ref="E105:E106"/>
    <mergeCell ref="F105:F106"/>
    <mergeCell ref="A103:A104"/>
    <mergeCell ref="B103:C104"/>
    <mergeCell ref="D103:D104"/>
    <mergeCell ref="E103:E104"/>
    <mergeCell ref="F103:F104"/>
    <mergeCell ref="G103:G104"/>
    <mergeCell ref="G109:G110"/>
    <mergeCell ref="H109:H110"/>
    <mergeCell ref="I109:I110"/>
    <mergeCell ref="J109:J110"/>
    <mergeCell ref="K109:K110"/>
    <mergeCell ref="L109:M110"/>
    <mergeCell ref="H107:H108"/>
    <mergeCell ref="I107:I108"/>
    <mergeCell ref="J107:J108"/>
    <mergeCell ref="K107:K108"/>
    <mergeCell ref="L107:M108"/>
    <mergeCell ref="A109:A110"/>
    <mergeCell ref="B109:C110"/>
    <mergeCell ref="D109:D110"/>
    <mergeCell ref="E109:E110"/>
    <mergeCell ref="F109:F110"/>
    <mergeCell ref="A107:A108"/>
    <mergeCell ref="B107:C108"/>
    <mergeCell ref="D107:D108"/>
    <mergeCell ref="E107:E108"/>
    <mergeCell ref="F107:F108"/>
    <mergeCell ref="G107:G108"/>
    <mergeCell ref="G113:G114"/>
    <mergeCell ref="H113:H114"/>
    <mergeCell ref="I113:I114"/>
    <mergeCell ref="J113:J114"/>
    <mergeCell ref="K113:K114"/>
    <mergeCell ref="L113:M114"/>
    <mergeCell ref="H111:H112"/>
    <mergeCell ref="I111:I112"/>
    <mergeCell ref="J111:J112"/>
    <mergeCell ref="K111:K112"/>
    <mergeCell ref="L111:M112"/>
    <mergeCell ref="A113:A114"/>
    <mergeCell ref="B113:C114"/>
    <mergeCell ref="D113:D114"/>
    <mergeCell ref="E113:E114"/>
    <mergeCell ref="F113:F114"/>
    <mergeCell ref="A111:A112"/>
    <mergeCell ref="B111:C112"/>
    <mergeCell ref="D111:D112"/>
    <mergeCell ref="E111:E112"/>
    <mergeCell ref="F111:F112"/>
    <mergeCell ref="G111:G112"/>
    <mergeCell ref="G117:G118"/>
    <mergeCell ref="H117:H118"/>
    <mergeCell ref="I117:I118"/>
    <mergeCell ref="J117:J118"/>
    <mergeCell ref="K117:K118"/>
    <mergeCell ref="L117:M118"/>
    <mergeCell ref="H115:H116"/>
    <mergeCell ref="I115:I116"/>
    <mergeCell ref="J115:J116"/>
    <mergeCell ref="K115:K116"/>
    <mergeCell ref="L115:M116"/>
    <mergeCell ref="A117:A118"/>
    <mergeCell ref="B117:C118"/>
    <mergeCell ref="D117:D118"/>
    <mergeCell ref="E117:E118"/>
    <mergeCell ref="F117:F118"/>
    <mergeCell ref="A115:A116"/>
    <mergeCell ref="B115:C116"/>
    <mergeCell ref="D115:D116"/>
    <mergeCell ref="E115:E116"/>
    <mergeCell ref="F115:F116"/>
    <mergeCell ref="G115:G116"/>
    <mergeCell ref="G121:G122"/>
    <mergeCell ref="H121:H122"/>
    <mergeCell ref="I121:I122"/>
    <mergeCell ref="J121:J122"/>
    <mergeCell ref="K121:K122"/>
    <mergeCell ref="L121:M122"/>
    <mergeCell ref="H119:H120"/>
    <mergeCell ref="I119:I120"/>
    <mergeCell ref="J119:J120"/>
    <mergeCell ref="K119:K120"/>
    <mergeCell ref="L119:M120"/>
    <mergeCell ref="A121:A122"/>
    <mergeCell ref="B121:C122"/>
    <mergeCell ref="D121:D122"/>
    <mergeCell ref="E121:E122"/>
    <mergeCell ref="F121:F122"/>
    <mergeCell ref="A119:A120"/>
    <mergeCell ref="B119:C120"/>
    <mergeCell ref="D119:D120"/>
    <mergeCell ref="E119:E120"/>
    <mergeCell ref="F119:F120"/>
    <mergeCell ref="G119:G120"/>
    <mergeCell ref="J125:J126"/>
    <mergeCell ref="K125:K126"/>
    <mergeCell ref="L125:M126"/>
    <mergeCell ref="A127:A128"/>
    <mergeCell ref="B127:C128"/>
    <mergeCell ref="D127:D128"/>
    <mergeCell ref="E127:E128"/>
    <mergeCell ref="F127:F128"/>
    <mergeCell ref="G127:G128"/>
    <mergeCell ref="H127:H128"/>
    <mergeCell ref="K123:K124"/>
    <mergeCell ref="L123:M124"/>
    <mergeCell ref="A125:A126"/>
    <mergeCell ref="B125:C126"/>
    <mergeCell ref="D125:D126"/>
    <mergeCell ref="E125:E126"/>
    <mergeCell ref="F125:F126"/>
    <mergeCell ref="G125:G126"/>
    <mergeCell ref="H125:H126"/>
    <mergeCell ref="I125:I126"/>
    <mergeCell ref="A123:A124"/>
    <mergeCell ref="B123:C124"/>
    <mergeCell ref="D123:D124"/>
    <mergeCell ref="E123:H124"/>
    <mergeCell ref="I123:I124"/>
    <mergeCell ref="J123:J124"/>
    <mergeCell ref="G133:G134"/>
    <mergeCell ref="H133:H137"/>
    <mergeCell ref="I133:I137"/>
    <mergeCell ref="J133:J137"/>
    <mergeCell ref="K133:K137"/>
    <mergeCell ref="L133:M137"/>
    <mergeCell ref="G136:G137"/>
    <mergeCell ref="A131:A132"/>
    <mergeCell ref="B131:C132"/>
    <mergeCell ref="A133:A137"/>
    <mergeCell ref="B133:C137"/>
    <mergeCell ref="D133:E134"/>
    <mergeCell ref="F133:F137"/>
    <mergeCell ref="D135:D137"/>
    <mergeCell ref="E135:E137"/>
    <mergeCell ref="I127:I128"/>
    <mergeCell ref="J127:J128"/>
    <mergeCell ref="K127:K128"/>
    <mergeCell ref="L127:M128"/>
    <mergeCell ref="B129:C129"/>
    <mergeCell ref="D129:J132"/>
    <mergeCell ref="L129:M132"/>
    <mergeCell ref="B130:C130"/>
    <mergeCell ref="G140:G141"/>
    <mergeCell ref="H140:H141"/>
    <mergeCell ref="I140:I141"/>
    <mergeCell ref="J140:J141"/>
    <mergeCell ref="K140:K141"/>
    <mergeCell ref="L140:M141"/>
    <mergeCell ref="H138:H139"/>
    <mergeCell ref="I138:I139"/>
    <mergeCell ref="J138:J139"/>
    <mergeCell ref="K138:K139"/>
    <mergeCell ref="L138:M139"/>
    <mergeCell ref="A140:A141"/>
    <mergeCell ref="B140:C141"/>
    <mergeCell ref="D140:D141"/>
    <mergeCell ref="E140:E141"/>
    <mergeCell ref="F140:F141"/>
    <mergeCell ref="A138:A139"/>
    <mergeCell ref="B138:C139"/>
    <mergeCell ref="D138:D139"/>
    <mergeCell ref="E138:E139"/>
    <mergeCell ref="F138:F139"/>
    <mergeCell ref="G138:G139"/>
    <mergeCell ref="G144:G145"/>
    <mergeCell ref="H144:H145"/>
    <mergeCell ref="I144:I145"/>
    <mergeCell ref="J144:J145"/>
    <mergeCell ref="K144:K145"/>
    <mergeCell ref="L144:M145"/>
    <mergeCell ref="H142:H143"/>
    <mergeCell ref="I142:I143"/>
    <mergeCell ref="J142:J143"/>
    <mergeCell ref="K142:K143"/>
    <mergeCell ref="L142:M143"/>
    <mergeCell ref="A144:A145"/>
    <mergeCell ref="B144:C145"/>
    <mergeCell ref="D144:D145"/>
    <mergeCell ref="E144:E145"/>
    <mergeCell ref="F144:F145"/>
    <mergeCell ref="A142:A143"/>
    <mergeCell ref="B142:C143"/>
    <mergeCell ref="D142:D143"/>
    <mergeCell ref="E142:E143"/>
    <mergeCell ref="F142:F143"/>
    <mergeCell ref="G142:G143"/>
    <mergeCell ref="G148:G149"/>
    <mergeCell ref="H148:H149"/>
    <mergeCell ref="I148:I149"/>
    <mergeCell ref="J148:J149"/>
    <mergeCell ref="K148:K149"/>
    <mergeCell ref="L148:M149"/>
    <mergeCell ref="H146:H147"/>
    <mergeCell ref="I146:I147"/>
    <mergeCell ref="J146:J147"/>
    <mergeCell ref="K146:K147"/>
    <mergeCell ref="L146:M147"/>
    <mergeCell ref="A148:A149"/>
    <mergeCell ref="B148:C149"/>
    <mergeCell ref="D148:D149"/>
    <mergeCell ref="E148:E149"/>
    <mergeCell ref="F148:F149"/>
    <mergeCell ref="A146:A147"/>
    <mergeCell ref="B146:C147"/>
    <mergeCell ref="D146:D147"/>
    <mergeCell ref="E146:E147"/>
    <mergeCell ref="F146:F147"/>
    <mergeCell ref="G146:G147"/>
    <mergeCell ref="G152:G153"/>
    <mergeCell ref="H152:H153"/>
    <mergeCell ref="I152:I153"/>
    <mergeCell ref="J152:J153"/>
    <mergeCell ref="K152:K153"/>
    <mergeCell ref="L152:M153"/>
    <mergeCell ref="H150:H151"/>
    <mergeCell ref="I150:I151"/>
    <mergeCell ref="J150:J151"/>
    <mergeCell ref="K150:K151"/>
    <mergeCell ref="L150:M151"/>
    <mergeCell ref="A152:A153"/>
    <mergeCell ref="B152:C153"/>
    <mergeCell ref="D152:D153"/>
    <mergeCell ref="E152:E153"/>
    <mergeCell ref="F152:F153"/>
    <mergeCell ref="A150:A151"/>
    <mergeCell ref="B150:C151"/>
    <mergeCell ref="D150:D151"/>
    <mergeCell ref="E150:E151"/>
    <mergeCell ref="F150:F151"/>
    <mergeCell ref="G150:G151"/>
    <mergeCell ref="G156:G157"/>
    <mergeCell ref="H156:H157"/>
    <mergeCell ref="I156:I157"/>
    <mergeCell ref="J156:J157"/>
    <mergeCell ref="K156:K157"/>
    <mergeCell ref="L156:M157"/>
    <mergeCell ref="H154:H155"/>
    <mergeCell ref="I154:I155"/>
    <mergeCell ref="J154:J155"/>
    <mergeCell ref="K154:K155"/>
    <mergeCell ref="L154:M155"/>
    <mergeCell ref="A156:A157"/>
    <mergeCell ref="B156:C157"/>
    <mergeCell ref="D156:D157"/>
    <mergeCell ref="E156:E157"/>
    <mergeCell ref="F156:F157"/>
    <mergeCell ref="A154:A155"/>
    <mergeCell ref="B154:C155"/>
    <mergeCell ref="D154:D155"/>
    <mergeCell ref="E154:E155"/>
    <mergeCell ref="F154:F155"/>
    <mergeCell ref="G154:G155"/>
    <mergeCell ref="G160:G161"/>
    <mergeCell ref="H160:H161"/>
    <mergeCell ref="I160:I161"/>
    <mergeCell ref="J160:J161"/>
    <mergeCell ref="K160:K161"/>
    <mergeCell ref="L160:M161"/>
    <mergeCell ref="H158:H159"/>
    <mergeCell ref="I158:I159"/>
    <mergeCell ref="J158:J159"/>
    <mergeCell ref="K158:K159"/>
    <mergeCell ref="L158:M159"/>
    <mergeCell ref="A160:A161"/>
    <mergeCell ref="B160:C161"/>
    <mergeCell ref="D160:D161"/>
    <mergeCell ref="E160:E161"/>
    <mergeCell ref="F160:F161"/>
    <mergeCell ref="A158:A159"/>
    <mergeCell ref="B158:C159"/>
    <mergeCell ref="D158:D159"/>
    <mergeCell ref="E158:E159"/>
    <mergeCell ref="F158:F159"/>
    <mergeCell ref="G158:G159"/>
    <mergeCell ref="G164:G165"/>
    <mergeCell ref="H164:H165"/>
    <mergeCell ref="I164:I165"/>
    <mergeCell ref="J164:J165"/>
    <mergeCell ref="K164:K165"/>
    <mergeCell ref="L164:M165"/>
    <mergeCell ref="H162:H163"/>
    <mergeCell ref="I162:I163"/>
    <mergeCell ref="J162:J163"/>
    <mergeCell ref="K162:K163"/>
    <mergeCell ref="L162:M163"/>
    <mergeCell ref="A164:A165"/>
    <mergeCell ref="B164:C165"/>
    <mergeCell ref="D164:D165"/>
    <mergeCell ref="E164:E165"/>
    <mergeCell ref="F164:F165"/>
    <mergeCell ref="A162:A163"/>
    <mergeCell ref="B162:C163"/>
    <mergeCell ref="D162:D163"/>
    <mergeCell ref="E162:E163"/>
    <mergeCell ref="F162:F163"/>
    <mergeCell ref="G162:G163"/>
    <mergeCell ref="G168:G169"/>
    <mergeCell ref="H168:H169"/>
    <mergeCell ref="I168:I169"/>
    <mergeCell ref="J168:J169"/>
    <mergeCell ref="K168:K169"/>
    <mergeCell ref="L168:M169"/>
    <mergeCell ref="H166:H167"/>
    <mergeCell ref="I166:I167"/>
    <mergeCell ref="J166:J167"/>
    <mergeCell ref="K166:K167"/>
    <mergeCell ref="L166:M167"/>
    <mergeCell ref="A168:A169"/>
    <mergeCell ref="B168:C169"/>
    <mergeCell ref="D168:D169"/>
    <mergeCell ref="E168:E169"/>
    <mergeCell ref="F168:F169"/>
    <mergeCell ref="A166:A167"/>
    <mergeCell ref="B166:C167"/>
    <mergeCell ref="D166:D167"/>
    <mergeCell ref="E166:E167"/>
    <mergeCell ref="F166:F167"/>
    <mergeCell ref="G166:G167"/>
    <mergeCell ref="A174:A175"/>
    <mergeCell ref="B174:C175"/>
    <mergeCell ref="A176:A180"/>
    <mergeCell ref="B176:C180"/>
    <mergeCell ref="D176:E177"/>
    <mergeCell ref="F176:F180"/>
    <mergeCell ref="D178:D180"/>
    <mergeCell ref="E178:E180"/>
    <mergeCell ref="H170:H171"/>
    <mergeCell ref="I170:I171"/>
    <mergeCell ref="J170:J171"/>
    <mergeCell ref="K170:K171"/>
    <mergeCell ref="L170:M171"/>
    <mergeCell ref="B172:C172"/>
    <mergeCell ref="D172:J175"/>
    <mergeCell ref="L172:M175"/>
    <mergeCell ref="B173:C173"/>
    <mergeCell ref="A170:A171"/>
    <mergeCell ref="B170:C171"/>
    <mergeCell ref="D170:D171"/>
    <mergeCell ref="E170:E171"/>
    <mergeCell ref="F170:F171"/>
    <mergeCell ref="G170:G171"/>
    <mergeCell ref="H181:H182"/>
    <mergeCell ref="I181:I182"/>
    <mergeCell ref="J181:J182"/>
    <mergeCell ref="K181:K182"/>
    <mergeCell ref="L181:M182"/>
    <mergeCell ref="A183:A184"/>
    <mergeCell ref="B183:C184"/>
    <mergeCell ref="D183:D184"/>
    <mergeCell ref="E183:E184"/>
    <mergeCell ref="F183:F184"/>
    <mergeCell ref="A181:A182"/>
    <mergeCell ref="B181:C182"/>
    <mergeCell ref="D181:D182"/>
    <mergeCell ref="E181:E182"/>
    <mergeCell ref="F181:F182"/>
    <mergeCell ref="G181:G182"/>
    <mergeCell ref="G176:G177"/>
    <mergeCell ref="H176:H180"/>
    <mergeCell ref="I176:I180"/>
    <mergeCell ref="J176:J180"/>
    <mergeCell ref="K176:K180"/>
    <mergeCell ref="L176:M180"/>
    <mergeCell ref="G179:G180"/>
    <mergeCell ref="H185:H186"/>
    <mergeCell ref="I185:I186"/>
    <mergeCell ref="J185:J186"/>
    <mergeCell ref="K185:K186"/>
    <mergeCell ref="L185:M186"/>
    <mergeCell ref="A187:A188"/>
    <mergeCell ref="B187:C188"/>
    <mergeCell ref="D187:D188"/>
    <mergeCell ref="E187:E188"/>
    <mergeCell ref="F187:F188"/>
    <mergeCell ref="A185:A186"/>
    <mergeCell ref="B185:C186"/>
    <mergeCell ref="D185:D186"/>
    <mergeCell ref="E185:E186"/>
    <mergeCell ref="F185:F186"/>
    <mergeCell ref="G185:G186"/>
    <mergeCell ref="G183:G184"/>
    <mergeCell ref="H183:H184"/>
    <mergeCell ref="I183:I184"/>
    <mergeCell ref="J183:J184"/>
    <mergeCell ref="K183:K184"/>
    <mergeCell ref="L183:M184"/>
    <mergeCell ref="H189:H190"/>
    <mergeCell ref="I189:I190"/>
    <mergeCell ref="J189:J190"/>
    <mergeCell ref="K189:K190"/>
    <mergeCell ref="L189:M190"/>
    <mergeCell ref="A191:A192"/>
    <mergeCell ref="B191:C192"/>
    <mergeCell ref="D191:D192"/>
    <mergeCell ref="E191:E192"/>
    <mergeCell ref="F191:F192"/>
    <mergeCell ref="A189:A190"/>
    <mergeCell ref="B189:C190"/>
    <mergeCell ref="D189:D190"/>
    <mergeCell ref="E189:E190"/>
    <mergeCell ref="F189:F190"/>
    <mergeCell ref="G189:G190"/>
    <mergeCell ref="G187:G188"/>
    <mergeCell ref="H187:H188"/>
    <mergeCell ref="I187:I188"/>
    <mergeCell ref="J187:J188"/>
    <mergeCell ref="K187:K188"/>
    <mergeCell ref="L187:M188"/>
    <mergeCell ref="H193:H194"/>
    <mergeCell ref="I193:I194"/>
    <mergeCell ref="J193:J194"/>
    <mergeCell ref="K193:K194"/>
    <mergeCell ref="L193:M194"/>
    <mergeCell ref="A195:A196"/>
    <mergeCell ref="B195:C196"/>
    <mergeCell ref="D195:D196"/>
    <mergeCell ref="E195:E196"/>
    <mergeCell ref="F195:F196"/>
    <mergeCell ref="A193:A194"/>
    <mergeCell ref="B193:C194"/>
    <mergeCell ref="D193:D194"/>
    <mergeCell ref="E193:E194"/>
    <mergeCell ref="F193:F194"/>
    <mergeCell ref="G193:G194"/>
    <mergeCell ref="G191:G192"/>
    <mergeCell ref="H191:H192"/>
    <mergeCell ref="I191:I192"/>
    <mergeCell ref="J191:J192"/>
    <mergeCell ref="K191:K192"/>
    <mergeCell ref="L191:M192"/>
    <mergeCell ref="H197:H198"/>
    <mergeCell ref="I197:I198"/>
    <mergeCell ref="J197:J198"/>
    <mergeCell ref="K197:K198"/>
    <mergeCell ref="L197:M198"/>
    <mergeCell ref="A199:A200"/>
    <mergeCell ref="B199:C200"/>
    <mergeCell ref="D199:D200"/>
    <mergeCell ref="E199:E200"/>
    <mergeCell ref="F199:F200"/>
    <mergeCell ref="A197:A198"/>
    <mergeCell ref="B197:C198"/>
    <mergeCell ref="D197:D198"/>
    <mergeCell ref="E197:E198"/>
    <mergeCell ref="F197:F198"/>
    <mergeCell ref="G197:G198"/>
    <mergeCell ref="G195:G196"/>
    <mergeCell ref="H195:H196"/>
    <mergeCell ref="I195:I196"/>
    <mergeCell ref="J195:J196"/>
    <mergeCell ref="K195:K196"/>
    <mergeCell ref="L195:M196"/>
    <mergeCell ref="H201:H202"/>
    <mergeCell ref="I201:I202"/>
    <mergeCell ref="J201:J202"/>
    <mergeCell ref="K201:K202"/>
    <mergeCell ref="L201:M202"/>
    <mergeCell ref="A203:A204"/>
    <mergeCell ref="B203:C204"/>
    <mergeCell ref="D203:D204"/>
    <mergeCell ref="E203:E204"/>
    <mergeCell ref="F203:F204"/>
    <mergeCell ref="A201:A202"/>
    <mergeCell ref="B201:C202"/>
    <mergeCell ref="D201:D202"/>
    <mergeCell ref="E201:E202"/>
    <mergeCell ref="F201:F202"/>
    <mergeCell ref="G201:G202"/>
    <mergeCell ref="G199:G200"/>
    <mergeCell ref="H199:H200"/>
    <mergeCell ref="I199:I200"/>
    <mergeCell ref="J199:J200"/>
    <mergeCell ref="K199:K200"/>
    <mergeCell ref="L199:M200"/>
    <mergeCell ref="H205:H206"/>
    <mergeCell ref="I205:I206"/>
    <mergeCell ref="J205:J206"/>
    <mergeCell ref="K205:K206"/>
    <mergeCell ref="L205:M206"/>
    <mergeCell ref="A207:A208"/>
    <mergeCell ref="B207:C208"/>
    <mergeCell ref="D207:D208"/>
    <mergeCell ref="E207:H208"/>
    <mergeCell ref="I207:I208"/>
    <mergeCell ref="A205:A206"/>
    <mergeCell ref="B205:C206"/>
    <mergeCell ref="D205:D206"/>
    <mergeCell ref="E205:E206"/>
    <mergeCell ref="F205:F206"/>
    <mergeCell ref="G205:G206"/>
    <mergeCell ref="G203:G204"/>
    <mergeCell ref="H203:H204"/>
    <mergeCell ref="I203:I204"/>
    <mergeCell ref="J203:J204"/>
    <mergeCell ref="K203:K204"/>
    <mergeCell ref="L203:M204"/>
    <mergeCell ref="I209:I210"/>
    <mergeCell ref="J209:J210"/>
    <mergeCell ref="K209:K210"/>
    <mergeCell ref="L209:M210"/>
    <mergeCell ref="A211:A212"/>
    <mergeCell ref="B211:C212"/>
    <mergeCell ref="D211:D212"/>
    <mergeCell ref="E211:E212"/>
    <mergeCell ref="F211:F212"/>
    <mergeCell ref="G211:G212"/>
    <mergeCell ref="J207:J208"/>
    <mergeCell ref="K207:K208"/>
    <mergeCell ref="L207:M208"/>
    <mergeCell ref="A209:A210"/>
    <mergeCell ref="B209:C210"/>
    <mergeCell ref="D209:D210"/>
    <mergeCell ref="E209:E210"/>
    <mergeCell ref="F209:F210"/>
    <mergeCell ref="G209:G210"/>
    <mergeCell ref="H209:H210"/>
    <mergeCell ref="A215:A216"/>
    <mergeCell ref="B215:C216"/>
    <mergeCell ref="A217:A221"/>
    <mergeCell ref="B217:C221"/>
    <mergeCell ref="D217:E218"/>
    <mergeCell ref="F217:F221"/>
    <mergeCell ref="D219:D221"/>
    <mergeCell ref="E219:E221"/>
    <mergeCell ref="H211:H212"/>
    <mergeCell ref="I211:I212"/>
    <mergeCell ref="J211:J212"/>
    <mergeCell ref="K211:K212"/>
    <mergeCell ref="L211:M212"/>
    <mergeCell ref="B213:C213"/>
    <mergeCell ref="D213:J216"/>
    <mergeCell ref="L213:M216"/>
    <mergeCell ref="B214:C214"/>
    <mergeCell ref="H222:H223"/>
    <mergeCell ref="I222:I223"/>
    <mergeCell ref="J222:J223"/>
    <mergeCell ref="K222:K223"/>
    <mergeCell ref="L222:M223"/>
    <mergeCell ref="A224:A225"/>
    <mergeCell ref="B224:C225"/>
    <mergeCell ref="D224:D225"/>
    <mergeCell ref="E224:E225"/>
    <mergeCell ref="F224:F225"/>
    <mergeCell ref="A222:A223"/>
    <mergeCell ref="B222:C223"/>
    <mergeCell ref="D222:D223"/>
    <mergeCell ref="E222:E223"/>
    <mergeCell ref="F222:F223"/>
    <mergeCell ref="G222:G223"/>
    <mergeCell ref="G217:G218"/>
    <mergeCell ref="H217:H221"/>
    <mergeCell ref="I217:I221"/>
    <mergeCell ref="J217:J221"/>
    <mergeCell ref="K217:K221"/>
    <mergeCell ref="L217:M221"/>
    <mergeCell ref="G220:G221"/>
    <mergeCell ref="H226:H227"/>
    <mergeCell ref="I226:I227"/>
    <mergeCell ref="J226:J227"/>
    <mergeCell ref="K226:K227"/>
    <mergeCell ref="L226:M227"/>
    <mergeCell ref="A228:A229"/>
    <mergeCell ref="B228:C229"/>
    <mergeCell ref="D228:D229"/>
    <mergeCell ref="E228:E229"/>
    <mergeCell ref="F228:F229"/>
    <mergeCell ref="A226:A227"/>
    <mergeCell ref="B226:C227"/>
    <mergeCell ref="D226:D227"/>
    <mergeCell ref="E226:E227"/>
    <mergeCell ref="F226:F227"/>
    <mergeCell ref="G226:G227"/>
    <mergeCell ref="G224:G225"/>
    <mergeCell ref="H224:H225"/>
    <mergeCell ref="I224:I225"/>
    <mergeCell ref="J224:J225"/>
    <mergeCell ref="K224:K225"/>
    <mergeCell ref="L224:M225"/>
    <mergeCell ref="H230:H231"/>
    <mergeCell ref="I230:I231"/>
    <mergeCell ref="J230:J231"/>
    <mergeCell ref="K230:K231"/>
    <mergeCell ref="L230:M231"/>
    <mergeCell ref="A232:A233"/>
    <mergeCell ref="B232:C233"/>
    <mergeCell ref="D232:D233"/>
    <mergeCell ref="E232:E233"/>
    <mergeCell ref="F232:F233"/>
    <mergeCell ref="A230:A231"/>
    <mergeCell ref="B230:C231"/>
    <mergeCell ref="D230:D231"/>
    <mergeCell ref="E230:E231"/>
    <mergeCell ref="F230:F231"/>
    <mergeCell ref="G230:G231"/>
    <mergeCell ref="G228:G229"/>
    <mergeCell ref="H228:H229"/>
    <mergeCell ref="I228:I229"/>
    <mergeCell ref="J228:J229"/>
    <mergeCell ref="K228:K229"/>
    <mergeCell ref="L228:M229"/>
    <mergeCell ref="H234:H235"/>
    <mergeCell ref="I234:I235"/>
    <mergeCell ref="J234:J235"/>
    <mergeCell ref="K234:K235"/>
    <mergeCell ref="L234:M235"/>
    <mergeCell ref="A236:A237"/>
    <mergeCell ref="B236:C237"/>
    <mergeCell ref="H236:H237"/>
    <mergeCell ref="I236:I237"/>
    <mergeCell ref="J236:J237"/>
    <mergeCell ref="A234:A235"/>
    <mergeCell ref="B234:C235"/>
    <mergeCell ref="D234:D235"/>
    <mergeCell ref="E234:E235"/>
    <mergeCell ref="F234:F235"/>
    <mergeCell ref="G234:G235"/>
    <mergeCell ref="G232:G233"/>
    <mergeCell ref="H232:H233"/>
    <mergeCell ref="I232:I233"/>
    <mergeCell ref="J232:J233"/>
    <mergeCell ref="K232:K233"/>
    <mergeCell ref="L232:M233"/>
    <mergeCell ref="J238:J239"/>
    <mergeCell ref="K238:K239"/>
    <mergeCell ref="L238:M239"/>
    <mergeCell ref="A240:A241"/>
    <mergeCell ref="B240:C241"/>
    <mergeCell ref="D240:D241"/>
    <mergeCell ref="E240:E241"/>
    <mergeCell ref="F240:F241"/>
    <mergeCell ref="G240:G241"/>
    <mergeCell ref="H240:H241"/>
    <mergeCell ref="K236:K237"/>
    <mergeCell ref="L236:M237"/>
    <mergeCell ref="A238:A239"/>
    <mergeCell ref="B238:C239"/>
    <mergeCell ref="D238:D239"/>
    <mergeCell ref="E238:E239"/>
    <mergeCell ref="F238:F239"/>
    <mergeCell ref="G238:G239"/>
    <mergeCell ref="H238:H239"/>
    <mergeCell ref="I238:I239"/>
    <mergeCell ref="G244:G245"/>
    <mergeCell ref="H244:H245"/>
    <mergeCell ref="I244:I245"/>
    <mergeCell ref="J244:J245"/>
    <mergeCell ref="K244:K245"/>
    <mergeCell ref="L244:M245"/>
    <mergeCell ref="H242:H243"/>
    <mergeCell ref="I242:I243"/>
    <mergeCell ref="J242:J243"/>
    <mergeCell ref="K242:K243"/>
    <mergeCell ref="L242:M243"/>
    <mergeCell ref="A244:A245"/>
    <mergeCell ref="B244:C245"/>
    <mergeCell ref="D244:D245"/>
    <mergeCell ref="E244:E245"/>
    <mergeCell ref="F244:F245"/>
    <mergeCell ref="I240:I241"/>
    <mergeCell ref="J240:J241"/>
    <mergeCell ref="K240:K241"/>
    <mergeCell ref="L240:M241"/>
    <mergeCell ref="A242:A243"/>
    <mergeCell ref="B242:C243"/>
    <mergeCell ref="D242:D243"/>
    <mergeCell ref="E242:E243"/>
    <mergeCell ref="F242:F243"/>
    <mergeCell ref="G242:G243"/>
    <mergeCell ref="G248:G249"/>
    <mergeCell ref="H248:H249"/>
    <mergeCell ref="I248:I249"/>
    <mergeCell ref="J248:J249"/>
    <mergeCell ref="K248:K249"/>
    <mergeCell ref="L248:M249"/>
    <mergeCell ref="H246:H247"/>
    <mergeCell ref="I246:I247"/>
    <mergeCell ref="J246:J247"/>
    <mergeCell ref="K246:K247"/>
    <mergeCell ref="L246:M247"/>
    <mergeCell ref="A248:A249"/>
    <mergeCell ref="B248:C249"/>
    <mergeCell ref="D248:D249"/>
    <mergeCell ref="E248:E249"/>
    <mergeCell ref="F248:F249"/>
    <mergeCell ref="A246:A247"/>
    <mergeCell ref="B246:C247"/>
    <mergeCell ref="D246:D247"/>
    <mergeCell ref="E246:E247"/>
    <mergeCell ref="F246:F247"/>
    <mergeCell ref="G246:G247"/>
    <mergeCell ref="J252:J253"/>
    <mergeCell ref="K252:K253"/>
    <mergeCell ref="L252:M253"/>
    <mergeCell ref="A254:A255"/>
    <mergeCell ref="B254:C255"/>
    <mergeCell ref="D254:D255"/>
    <mergeCell ref="E254:E255"/>
    <mergeCell ref="F254:F255"/>
    <mergeCell ref="G254:G255"/>
    <mergeCell ref="H254:H255"/>
    <mergeCell ref="K250:K251"/>
    <mergeCell ref="L250:M251"/>
    <mergeCell ref="A252:A253"/>
    <mergeCell ref="B252:C253"/>
    <mergeCell ref="D252:D253"/>
    <mergeCell ref="E252:E253"/>
    <mergeCell ref="F252:F253"/>
    <mergeCell ref="G252:G253"/>
    <mergeCell ref="H252:H253"/>
    <mergeCell ref="I252:I253"/>
    <mergeCell ref="A250:A251"/>
    <mergeCell ref="B250:C251"/>
    <mergeCell ref="D250:D251"/>
    <mergeCell ref="E250:H251"/>
    <mergeCell ref="I250:I251"/>
    <mergeCell ref="J250:J251"/>
    <mergeCell ref="G260:G261"/>
    <mergeCell ref="H260:H264"/>
    <mergeCell ref="I260:I264"/>
    <mergeCell ref="J260:J264"/>
    <mergeCell ref="K260:K264"/>
    <mergeCell ref="L260:M264"/>
    <mergeCell ref="G263:G264"/>
    <mergeCell ref="A258:A259"/>
    <mergeCell ref="B258:C259"/>
    <mergeCell ref="A260:A264"/>
    <mergeCell ref="B260:C264"/>
    <mergeCell ref="D260:E261"/>
    <mergeCell ref="F260:F264"/>
    <mergeCell ref="D262:D264"/>
    <mergeCell ref="E262:E264"/>
    <mergeCell ref="I254:I255"/>
    <mergeCell ref="J254:J255"/>
    <mergeCell ref="K254:K255"/>
    <mergeCell ref="L254:M255"/>
    <mergeCell ref="B256:C256"/>
    <mergeCell ref="D256:J259"/>
    <mergeCell ref="L256:M259"/>
    <mergeCell ref="B257:C257"/>
    <mergeCell ref="G267:G268"/>
    <mergeCell ref="H267:H268"/>
    <mergeCell ref="I267:I268"/>
    <mergeCell ref="J267:J268"/>
    <mergeCell ref="K267:K268"/>
    <mergeCell ref="L267:M268"/>
    <mergeCell ref="H265:H266"/>
    <mergeCell ref="I265:I266"/>
    <mergeCell ref="J265:J266"/>
    <mergeCell ref="K265:K266"/>
    <mergeCell ref="L265:M266"/>
    <mergeCell ref="A267:A268"/>
    <mergeCell ref="B267:C268"/>
    <mergeCell ref="D267:D268"/>
    <mergeCell ref="E267:E268"/>
    <mergeCell ref="F267:F268"/>
    <mergeCell ref="A265:A266"/>
    <mergeCell ref="B265:C266"/>
    <mergeCell ref="D265:D266"/>
    <mergeCell ref="E265:E266"/>
    <mergeCell ref="F265:F266"/>
    <mergeCell ref="G265:G266"/>
    <mergeCell ref="G271:G272"/>
    <mergeCell ref="H271:H272"/>
    <mergeCell ref="I271:I272"/>
    <mergeCell ref="J271:J272"/>
    <mergeCell ref="K271:K272"/>
    <mergeCell ref="L271:M272"/>
    <mergeCell ref="H269:H270"/>
    <mergeCell ref="I269:I270"/>
    <mergeCell ref="J269:J270"/>
    <mergeCell ref="K269:K270"/>
    <mergeCell ref="L269:M270"/>
    <mergeCell ref="A271:A272"/>
    <mergeCell ref="B271:C272"/>
    <mergeCell ref="D271:D272"/>
    <mergeCell ref="E271:E272"/>
    <mergeCell ref="F271:F272"/>
    <mergeCell ref="A269:A270"/>
    <mergeCell ref="B269:C270"/>
    <mergeCell ref="D269:D270"/>
    <mergeCell ref="E269:E270"/>
    <mergeCell ref="F269:F270"/>
    <mergeCell ref="G269:G270"/>
    <mergeCell ref="G275:G276"/>
    <mergeCell ref="H275:H276"/>
    <mergeCell ref="I275:I276"/>
    <mergeCell ref="J275:J276"/>
    <mergeCell ref="K275:K276"/>
    <mergeCell ref="L275:M276"/>
    <mergeCell ref="H273:H274"/>
    <mergeCell ref="I273:I274"/>
    <mergeCell ref="J273:J274"/>
    <mergeCell ref="K273:K274"/>
    <mergeCell ref="L273:M274"/>
    <mergeCell ref="A275:A276"/>
    <mergeCell ref="B275:C276"/>
    <mergeCell ref="D275:D276"/>
    <mergeCell ref="E275:E276"/>
    <mergeCell ref="F275:F276"/>
    <mergeCell ref="A273:A274"/>
    <mergeCell ref="B273:C274"/>
    <mergeCell ref="D273:D274"/>
    <mergeCell ref="E273:E274"/>
    <mergeCell ref="F273:F274"/>
    <mergeCell ref="G273:G274"/>
    <mergeCell ref="G279:G280"/>
    <mergeCell ref="H279:H280"/>
    <mergeCell ref="I279:I280"/>
    <mergeCell ref="J279:J280"/>
    <mergeCell ref="K279:K280"/>
    <mergeCell ref="L279:M280"/>
    <mergeCell ref="H277:H278"/>
    <mergeCell ref="I277:I278"/>
    <mergeCell ref="J277:J278"/>
    <mergeCell ref="K277:K278"/>
    <mergeCell ref="L277:M278"/>
    <mergeCell ref="A279:A280"/>
    <mergeCell ref="B279:C280"/>
    <mergeCell ref="D279:D280"/>
    <mergeCell ref="E279:E280"/>
    <mergeCell ref="F279:F280"/>
    <mergeCell ref="A277:A278"/>
    <mergeCell ref="B277:C278"/>
    <mergeCell ref="D277:D278"/>
    <mergeCell ref="E277:E278"/>
    <mergeCell ref="F277:F278"/>
    <mergeCell ref="G277:G278"/>
    <mergeCell ref="G283:G284"/>
    <mergeCell ref="H283:H284"/>
    <mergeCell ref="I283:I284"/>
    <mergeCell ref="J283:J284"/>
    <mergeCell ref="K283:K284"/>
    <mergeCell ref="L283:M284"/>
    <mergeCell ref="H281:H282"/>
    <mergeCell ref="I281:I282"/>
    <mergeCell ref="J281:J282"/>
    <mergeCell ref="K281:K282"/>
    <mergeCell ref="L281:M282"/>
    <mergeCell ref="A283:A284"/>
    <mergeCell ref="B283:C284"/>
    <mergeCell ref="D283:D284"/>
    <mergeCell ref="E283:E284"/>
    <mergeCell ref="F283:F284"/>
    <mergeCell ref="A281:A282"/>
    <mergeCell ref="B281:C282"/>
    <mergeCell ref="D281:D282"/>
    <mergeCell ref="E281:E282"/>
    <mergeCell ref="F281:F282"/>
    <mergeCell ref="G281:G282"/>
    <mergeCell ref="G287:G288"/>
    <mergeCell ref="H287:H288"/>
    <mergeCell ref="I287:I288"/>
    <mergeCell ref="J287:J288"/>
    <mergeCell ref="K287:K288"/>
    <mergeCell ref="L287:M288"/>
    <mergeCell ref="H285:H286"/>
    <mergeCell ref="I285:I286"/>
    <mergeCell ref="J285:J286"/>
    <mergeCell ref="K285:K286"/>
    <mergeCell ref="L285:M286"/>
    <mergeCell ref="A287:A288"/>
    <mergeCell ref="B287:C288"/>
    <mergeCell ref="D287:D288"/>
    <mergeCell ref="E287:E288"/>
    <mergeCell ref="F287:F288"/>
    <mergeCell ref="A285:A286"/>
    <mergeCell ref="B285:C286"/>
    <mergeCell ref="D285:D286"/>
    <mergeCell ref="E285:E286"/>
    <mergeCell ref="F285:F286"/>
    <mergeCell ref="G285:G286"/>
    <mergeCell ref="G291:G292"/>
    <mergeCell ref="H291:H292"/>
    <mergeCell ref="I291:I292"/>
    <mergeCell ref="J291:J292"/>
    <mergeCell ref="K291:K292"/>
    <mergeCell ref="L291:M292"/>
    <mergeCell ref="H289:H290"/>
    <mergeCell ref="I289:I290"/>
    <mergeCell ref="J289:J290"/>
    <mergeCell ref="K289:K290"/>
    <mergeCell ref="L289:M290"/>
    <mergeCell ref="A291:A292"/>
    <mergeCell ref="B291:C292"/>
    <mergeCell ref="D291:D292"/>
    <mergeCell ref="E291:E292"/>
    <mergeCell ref="F291:F292"/>
    <mergeCell ref="A289:A290"/>
    <mergeCell ref="B289:C290"/>
    <mergeCell ref="D289:D290"/>
    <mergeCell ref="E289:E290"/>
    <mergeCell ref="F289:F290"/>
    <mergeCell ref="G289:G290"/>
    <mergeCell ref="H297:H298"/>
    <mergeCell ref="I297:I298"/>
    <mergeCell ref="J297:J298"/>
    <mergeCell ref="K297:K298"/>
    <mergeCell ref="L297:M298"/>
    <mergeCell ref="I295:I296"/>
    <mergeCell ref="J295:J296"/>
    <mergeCell ref="K295:K296"/>
    <mergeCell ref="L295:M296"/>
    <mergeCell ref="A297:A298"/>
    <mergeCell ref="B297:C298"/>
    <mergeCell ref="D297:D298"/>
    <mergeCell ref="E297:E298"/>
    <mergeCell ref="F297:F298"/>
    <mergeCell ref="G297:G298"/>
    <mergeCell ref="J293:J294"/>
    <mergeCell ref="K293:K294"/>
    <mergeCell ref="L293:M294"/>
    <mergeCell ref="A295:A296"/>
    <mergeCell ref="B295:C296"/>
    <mergeCell ref="D295:D296"/>
    <mergeCell ref="E295:E296"/>
    <mergeCell ref="F295:F296"/>
    <mergeCell ref="G295:G296"/>
    <mergeCell ref="H295:H296"/>
    <mergeCell ref="A293:A294"/>
    <mergeCell ref="B293:C294"/>
    <mergeCell ref="D293:D294"/>
    <mergeCell ref="E293:G294"/>
    <mergeCell ref="H293:H294"/>
    <mergeCell ref="I293:I294"/>
    <mergeCell ref="B299:C299"/>
    <mergeCell ref="D299:J302"/>
    <mergeCell ref="L299:M302"/>
    <mergeCell ref="B300:C300"/>
    <mergeCell ref="A301:A302"/>
    <mergeCell ref="B301:C302"/>
    <mergeCell ref="A303:A307"/>
    <mergeCell ref="B303:C307"/>
    <mergeCell ref="D303:E304"/>
    <mergeCell ref="F303:F307"/>
    <mergeCell ref="G303:G304"/>
    <mergeCell ref="H303:H307"/>
    <mergeCell ref="I303:I307"/>
    <mergeCell ref="J303:J307"/>
    <mergeCell ref="K303:K307"/>
    <mergeCell ref="L303:M307"/>
    <mergeCell ref="D305:D307"/>
    <mergeCell ref="E305:E307"/>
    <mergeCell ref="G306:G307"/>
    <mergeCell ref="A308:A309"/>
    <mergeCell ref="B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L308:M309"/>
    <mergeCell ref="A310:A311"/>
    <mergeCell ref="B310:C311"/>
    <mergeCell ref="D310:D311"/>
    <mergeCell ref="E310:E311"/>
    <mergeCell ref="F310:F311"/>
    <mergeCell ref="G310:G311"/>
    <mergeCell ref="H310:H311"/>
    <mergeCell ref="I310:I311"/>
    <mergeCell ref="J310:J311"/>
    <mergeCell ref="K310:K311"/>
    <mergeCell ref="L310:M311"/>
    <mergeCell ref="A312:A313"/>
    <mergeCell ref="B312:C313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L312:M313"/>
    <mergeCell ref="A314:A315"/>
    <mergeCell ref="B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M315"/>
    <mergeCell ref="A316:A317"/>
    <mergeCell ref="B316:C317"/>
    <mergeCell ref="D316:D317"/>
    <mergeCell ref="E316:E317"/>
    <mergeCell ref="F316:F317"/>
    <mergeCell ref="G316:G317"/>
    <mergeCell ref="H316:H317"/>
    <mergeCell ref="I316:I317"/>
    <mergeCell ref="J316:J317"/>
    <mergeCell ref="K316:K317"/>
    <mergeCell ref="L316:M317"/>
    <mergeCell ref="A318:A319"/>
    <mergeCell ref="B318:C319"/>
    <mergeCell ref="D318:D319"/>
    <mergeCell ref="E318:E319"/>
    <mergeCell ref="F318:F319"/>
    <mergeCell ref="G318:G319"/>
    <mergeCell ref="H318:H319"/>
    <mergeCell ref="I318:I319"/>
    <mergeCell ref="J318:J319"/>
    <mergeCell ref="K318:K319"/>
    <mergeCell ref="L318:M319"/>
    <mergeCell ref="A320:A321"/>
    <mergeCell ref="B320:C321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20:M321"/>
    <mergeCell ref="A322:A323"/>
    <mergeCell ref="B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M323"/>
    <mergeCell ref="A324:A325"/>
    <mergeCell ref="B324:C325"/>
    <mergeCell ref="D324:D325"/>
    <mergeCell ref="E324:E325"/>
    <mergeCell ref="F324:F325"/>
    <mergeCell ref="G324:G325"/>
    <mergeCell ref="H324:H325"/>
    <mergeCell ref="I324:I325"/>
    <mergeCell ref="J324:J325"/>
    <mergeCell ref="K324:K325"/>
    <mergeCell ref="L324:M325"/>
    <mergeCell ref="A326:A327"/>
    <mergeCell ref="B326:C327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M327"/>
    <mergeCell ref="A328:A329"/>
    <mergeCell ref="B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M329"/>
    <mergeCell ref="A330:A331"/>
    <mergeCell ref="B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M331"/>
    <mergeCell ref="A332:A333"/>
    <mergeCell ref="B332:C333"/>
    <mergeCell ref="D332:D333"/>
    <mergeCell ref="E332:E333"/>
    <mergeCell ref="F332:F333"/>
    <mergeCell ref="G332:G333"/>
    <mergeCell ref="H332:H333"/>
    <mergeCell ref="I332:I333"/>
    <mergeCell ref="J332:J333"/>
    <mergeCell ref="K332:K333"/>
    <mergeCell ref="L332:M333"/>
    <mergeCell ref="A334:A335"/>
    <mergeCell ref="B334:C335"/>
    <mergeCell ref="D334:D335"/>
    <mergeCell ref="I334:I335"/>
    <mergeCell ref="J334:J335"/>
    <mergeCell ref="K334:K335"/>
    <mergeCell ref="L334:M335"/>
    <mergeCell ref="A340:A341"/>
    <mergeCell ref="B340:C341"/>
    <mergeCell ref="D340:D341"/>
    <mergeCell ref="E340:E341"/>
    <mergeCell ref="F340:F341"/>
    <mergeCell ref="G340:G341"/>
    <mergeCell ref="H340:H341"/>
    <mergeCell ref="I340:I341"/>
    <mergeCell ref="J340:J341"/>
    <mergeCell ref="K340:K341"/>
    <mergeCell ref="L340:M341"/>
    <mergeCell ref="E334:H335"/>
    <mergeCell ref="A336:A337"/>
    <mergeCell ref="B336:C337"/>
    <mergeCell ref="D336:D337"/>
    <mergeCell ref="E336:G337"/>
    <mergeCell ref="H336:H337"/>
    <mergeCell ref="I336:I337"/>
    <mergeCell ref="J336:J337"/>
    <mergeCell ref="K336:K337"/>
    <mergeCell ref="L336:M337"/>
    <mergeCell ref="A338:A339"/>
    <mergeCell ref="B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M339"/>
  </mergeCells>
  <phoneticPr fontId="3"/>
  <printOptions horizontalCentered="1"/>
  <pageMargins left="0.59055118110236227" right="0.59055118110236227" top="0.98425196850393704" bottom="0.19685039370078741" header="0.70866141732283472" footer="0.31496062992125984"/>
  <pageSetup paperSize="9" scale="90" orientation="landscape" verticalDpi="300" r:id="rId1"/>
  <headerFooter alignWithMargins="0">
    <oddFooter>&amp;R&amp;P</oddFooter>
  </headerFooter>
  <rowBreaks count="7" manualBreakCount="7">
    <brk id="42" max="12" man="1"/>
    <brk id="85" max="12" man="1"/>
    <brk id="128" max="12" man="1"/>
    <brk id="171" max="12" man="1"/>
    <brk id="212" max="12" man="1"/>
    <brk id="255" max="12" man="1"/>
    <brk id="298" max="12" man="1"/>
  </rowBreaks>
  <colBreaks count="1" manualBreakCount="1">
    <brk id="13" min="1" max="3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B0F0"/>
  </sheetPr>
  <dimension ref="A2:BC335"/>
  <sheetViews>
    <sheetView view="pageBreakPreview" zoomScaleSheetLayoutView="100" workbookViewId="0"/>
  </sheetViews>
  <sheetFormatPr defaultRowHeight="13.5"/>
  <cols>
    <col min="1" max="1" width="13" customWidth="1"/>
    <col min="4" max="5" width="9.125" bestFit="1" customWidth="1"/>
    <col min="6" max="7" width="11.625" customWidth="1"/>
    <col min="8" max="8" width="12.5" customWidth="1"/>
    <col min="9" max="9" width="11.25" customWidth="1"/>
    <col min="10" max="11" width="12.5" customWidth="1"/>
    <col min="14" max="14" width="9.625" customWidth="1"/>
    <col min="15" max="15" width="10.625" customWidth="1"/>
    <col min="16" max="16" width="6.625" customWidth="1"/>
    <col min="17" max="17" width="5.625" customWidth="1"/>
    <col min="18" max="56" width="4.625" customWidth="1"/>
  </cols>
  <sheetData>
    <row r="2" spans="1:14" ht="21">
      <c r="A2" s="34" t="s">
        <v>28</v>
      </c>
      <c r="B2" s="897" t="s">
        <v>368</v>
      </c>
      <c r="C2" s="897"/>
      <c r="D2" s="898" t="s">
        <v>26</v>
      </c>
      <c r="E2" s="898"/>
      <c r="F2" s="898"/>
      <c r="G2" s="898"/>
      <c r="H2" s="898"/>
      <c r="I2" s="898"/>
      <c r="J2" s="898"/>
      <c r="K2" s="312"/>
      <c r="L2" s="901" t="s">
        <v>174</v>
      </c>
      <c r="M2" s="902"/>
    </row>
    <row r="3" spans="1:14" ht="14.25">
      <c r="A3" s="35"/>
      <c r="B3" s="907"/>
      <c r="C3" s="907"/>
      <c r="D3" s="899"/>
      <c r="E3" s="899"/>
      <c r="F3" s="899"/>
      <c r="G3" s="899"/>
      <c r="H3" s="899"/>
      <c r="I3" s="899"/>
      <c r="J3" s="899"/>
      <c r="K3" s="313" t="s">
        <v>29</v>
      </c>
      <c r="L3" s="903"/>
      <c r="M3" s="904"/>
    </row>
    <row r="4" spans="1:14" ht="14.25" customHeight="1">
      <c r="A4" s="908"/>
      <c r="B4" s="903"/>
      <c r="C4" s="903"/>
      <c r="D4" s="899"/>
      <c r="E4" s="899"/>
      <c r="F4" s="899"/>
      <c r="G4" s="899"/>
      <c r="H4" s="899"/>
      <c r="I4" s="899"/>
      <c r="J4" s="899"/>
      <c r="K4" s="313" t="s">
        <v>30</v>
      </c>
      <c r="L4" s="903"/>
      <c r="M4" s="904"/>
    </row>
    <row r="5" spans="1:14" ht="13.5" customHeight="1">
      <c r="A5" s="909"/>
      <c r="B5" s="905"/>
      <c r="C5" s="905"/>
      <c r="D5" s="900"/>
      <c r="E5" s="900"/>
      <c r="F5" s="900"/>
      <c r="G5" s="900"/>
      <c r="H5" s="900"/>
      <c r="I5" s="900"/>
      <c r="J5" s="900"/>
      <c r="K5" s="36"/>
      <c r="L5" s="905"/>
      <c r="M5" s="906"/>
    </row>
    <row r="6" spans="1:14" ht="13.5" customHeight="1">
      <c r="A6" s="910" t="s">
        <v>31</v>
      </c>
      <c r="B6" s="913" t="s">
        <v>32</v>
      </c>
      <c r="C6" s="902"/>
      <c r="D6" s="913" t="s">
        <v>33</v>
      </c>
      <c r="E6" s="902"/>
      <c r="F6" s="910" t="s">
        <v>34</v>
      </c>
      <c r="G6" s="914" t="s">
        <v>35</v>
      </c>
      <c r="H6" s="910" t="s">
        <v>36</v>
      </c>
      <c r="I6" s="910" t="s">
        <v>35</v>
      </c>
      <c r="J6" s="910" t="s">
        <v>37</v>
      </c>
      <c r="K6" s="910" t="s">
        <v>38</v>
      </c>
      <c r="L6" s="913" t="s">
        <v>39</v>
      </c>
      <c r="M6" s="902"/>
    </row>
    <row r="7" spans="1:14" ht="13.5" customHeight="1">
      <c r="A7" s="911"/>
      <c r="B7" s="908"/>
      <c r="C7" s="904"/>
      <c r="D7" s="909"/>
      <c r="E7" s="906"/>
      <c r="F7" s="911"/>
      <c r="G7" s="915"/>
      <c r="H7" s="911"/>
      <c r="I7" s="911"/>
      <c r="J7" s="911"/>
      <c r="K7" s="911"/>
      <c r="L7" s="908"/>
      <c r="M7" s="904"/>
    </row>
    <row r="8" spans="1:14" ht="14.25" customHeight="1">
      <c r="A8" s="911"/>
      <c r="B8" s="908"/>
      <c r="C8" s="904"/>
      <c r="D8" s="867" t="s">
        <v>565</v>
      </c>
      <c r="E8" s="867" t="s">
        <v>566</v>
      </c>
      <c r="F8" s="911"/>
      <c r="G8" s="37"/>
      <c r="H8" s="911"/>
      <c r="I8" s="911"/>
      <c r="J8" s="911"/>
      <c r="K8" s="911"/>
      <c r="L8" s="908"/>
      <c r="M8" s="904"/>
    </row>
    <row r="9" spans="1:14" ht="13.5" customHeight="1">
      <c r="A9" s="911"/>
      <c r="B9" s="908"/>
      <c r="C9" s="904"/>
      <c r="D9" s="916"/>
      <c r="E9" s="916"/>
      <c r="F9" s="911"/>
      <c r="G9" s="911" t="s">
        <v>27</v>
      </c>
      <c r="H9" s="911"/>
      <c r="I9" s="911"/>
      <c r="J9" s="911"/>
      <c r="K9" s="911"/>
      <c r="L9" s="908"/>
      <c r="M9" s="904"/>
    </row>
    <row r="10" spans="1:14" ht="13.5" customHeight="1">
      <c r="A10" s="912"/>
      <c r="B10" s="909"/>
      <c r="C10" s="906"/>
      <c r="D10" s="868"/>
      <c r="E10" s="868"/>
      <c r="F10" s="912"/>
      <c r="G10" s="912"/>
      <c r="H10" s="912"/>
      <c r="I10" s="912"/>
      <c r="J10" s="912"/>
      <c r="K10" s="912"/>
      <c r="L10" s="909"/>
      <c r="M10" s="906"/>
    </row>
    <row r="11" spans="1:14" ht="13.5" customHeight="1">
      <c r="A11" s="843" t="s">
        <v>40</v>
      </c>
      <c r="B11" s="855"/>
      <c r="C11" s="857"/>
      <c r="D11" s="843"/>
      <c r="E11" s="843"/>
      <c r="F11" s="843"/>
      <c r="G11" s="843"/>
      <c r="H11" s="863"/>
      <c r="I11" s="843"/>
      <c r="J11" s="869"/>
      <c r="K11" s="865"/>
      <c r="L11" s="934"/>
      <c r="M11" s="935"/>
    </row>
    <row r="12" spans="1:14">
      <c r="A12" s="844"/>
      <c r="B12" s="858"/>
      <c r="C12" s="860"/>
      <c r="D12" s="844"/>
      <c r="E12" s="844"/>
      <c r="F12" s="844"/>
      <c r="G12" s="844"/>
      <c r="H12" s="864"/>
      <c r="I12" s="844"/>
      <c r="J12" s="870"/>
      <c r="K12" s="866"/>
      <c r="L12" s="936"/>
      <c r="M12" s="937"/>
      <c r="N12" s="41"/>
    </row>
    <row r="13" spans="1:14" ht="13.5" customHeight="1">
      <c r="A13" s="843" t="s">
        <v>49</v>
      </c>
      <c r="B13" s="855" t="s">
        <v>567</v>
      </c>
      <c r="C13" s="857"/>
      <c r="D13" s="843">
        <v>3000</v>
      </c>
      <c r="E13" s="843" t="s">
        <v>568</v>
      </c>
      <c r="F13" s="843"/>
      <c r="G13" s="843"/>
      <c r="H13" s="863">
        <v>2</v>
      </c>
      <c r="I13" s="843" t="s">
        <v>21</v>
      </c>
      <c r="J13" s="869"/>
      <c r="K13" s="865"/>
      <c r="L13" s="980"/>
      <c r="M13" s="981"/>
      <c r="N13" s="41"/>
    </row>
    <row r="14" spans="1:14">
      <c r="A14" s="844"/>
      <c r="B14" s="858"/>
      <c r="C14" s="860"/>
      <c r="D14" s="844"/>
      <c r="E14" s="844"/>
      <c r="F14" s="844"/>
      <c r="G14" s="844"/>
      <c r="H14" s="864"/>
      <c r="I14" s="844"/>
      <c r="J14" s="870"/>
      <c r="K14" s="866"/>
      <c r="L14" s="982"/>
      <c r="M14" s="983"/>
      <c r="N14" s="41"/>
    </row>
    <row r="15" spans="1:14" ht="13.5" customHeight="1">
      <c r="A15" s="843"/>
      <c r="B15" s="855" t="s">
        <v>569</v>
      </c>
      <c r="C15" s="857"/>
      <c r="D15" s="843">
        <v>4000</v>
      </c>
      <c r="E15" s="867" t="s">
        <v>570</v>
      </c>
      <c r="F15" s="843"/>
      <c r="G15" s="843"/>
      <c r="H15" s="863">
        <v>2</v>
      </c>
      <c r="I15" s="843" t="s">
        <v>21</v>
      </c>
      <c r="J15" s="869"/>
      <c r="K15" s="865"/>
      <c r="L15" s="980"/>
      <c r="M15" s="981"/>
      <c r="N15" s="41"/>
    </row>
    <row r="16" spans="1:14">
      <c r="A16" s="844"/>
      <c r="B16" s="858"/>
      <c r="C16" s="860"/>
      <c r="D16" s="844"/>
      <c r="E16" s="868"/>
      <c r="F16" s="844"/>
      <c r="G16" s="844"/>
      <c r="H16" s="864"/>
      <c r="I16" s="844"/>
      <c r="J16" s="870"/>
      <c r="K16" s="866"/>
      <c r="L16" s="982"/>
      <c r="M16" s="983"/>
      <c r="N16" s="41"/>
    </row>
    <row r="17" spans="1:15">
      <c r="A17" s="843"/>
      <c r="B17" s="855" t="s">
        <v>272</v>
      </c>
      <c r="C17" s="857"/>
      <c r="D17" s="843">
        <v>4000</v>
      </c>
      <c r="E17" s="867" t="s">
        <v>571</v>
      </c>
      <c r="F17" s="843"/>
      <c r="G17" s="843"/>
      <c r="H17" s="863">
        <v>6</v>
      </c>
      <c r="I17" s="843" t="s">
        <v>21</v>
      </c>
      <c r="J17" s="869"/>
      <c r="K17" s="865"/>
      <c r="L17" s="980"/>
      <c r="M17" s="981"/>
      <c r="N17" s="41"/>
    </row>
    <row r="18" spans="1:15">
      <c r="A18" s="844"/>
      <c r="B18" s="858"/>
      <c r="C18" s="860"/>
      <c r="D18" s="844"/>
      <c r="E18" s="868"/>
      <c r="F18" s="844"/>
      <c r="G18" s="844"/>
      <c r="H18" s="864"/>
      <c r="I18" s="844"/>
      <c r="J18" s="870"/>
      <c r="K18" s="866"/>
      <c r="L18" s="982"/>
      <c r="M18" s="983"/>
      <c r="N18" s="41"/>
    </row>
    <row r="19" spans="1:15">
      <c r="A19" s="843"/>
      <c r="B19" s="855" t="s">
        <v>572</v>
      </c>
      <c r="C19" s="857"/>
      <c r="D19" s="843">
        <v>2000</v>
      </c>
      <c r="E19" s="843" t="s">
        <v>573</v>
      </c>
      <c r="F19" s="310"/>
      <c r="G19" s="310"/>
      <c r="H19" s="863">
        <v>3</v>
      </c>
      <c r="I19" s="843" t="s">
        <v>21</v>
      </c>
      <c r="J19" s="869"/>
      <c r="K19" s="865"/>
      <c r="L19" s="980"/>
      <c r="M19" s="981"/>
      <c r="N19" s="151"/>
      <c r="O19" s="132"/>
    </row>
    <row r="20" spans="1:15">
      <c r="A20" s="844"/>
      <c r="B20" s="858"/>
      <c r="C20" s="860"/>
      <c r="D20" s="844"/>
      <c r="E20" s="844"/>
      <c r="F20" s="311"/>
      <c r="G20" s="311"/>
      <c r="H20" s="864"/>
      <c r="I20" s="844"/>
      <c r="J20" s="870"/>
      <c r="K20" s="866"/>
      <c r="L20" s="982"/>
      <c r="M20" s="983"/>
      <c r="N20" s="151"/>
      <c r="O20" s="132"/>
    </row>
    <row r="21" spans="1:15" ht="13.5" customHeight="1">
      <c r="A21" s="843"/>
      <c r="B21" s="855" t="s">
        <v>574</v>
      </c>
      <c r="C21" s="857"/>
      <c r="D21" s="843">
        <v>3000</v>
      </c>
      <c r="E21" s="843" t="s">
        <v>575</v>
      </c>
      <c r="F21" s="310"/>
      <c r="G21" s="310"/>
      <c r="H21" s="863">
        <v>11</v>
      </c>
      <c r="I21" s="843" t="s">
        <v>21</v>
      </c>
      <c r="J21" s="869"/>
      <c r="K21" s="865"/>
      <c r="L21" s="980"/>
      <c r="M21" s="981"/>
      <c r="N21" s="41"/>
    </row>
    <row r="22" spans="1:15">
      <c r="A22" s="844"/>
      <c r="B22" s="858"/>
      <c r="C22" s="860"/>
      <c r="D22" s="844"/>
      <c r="E22" s="844"/>
      <c r="F22" s="311"/>
      <c r="G22" s="311"/>
      <c r="H22" s="864"/>
      <c r="I22" s="844"/>
      <c r="J22" s="870"/>
      <c r="K22" s="866"/>
      <c r="L22" s="982"/>
      <c r="M22" s="983"/>
      <c r="N22" s="41"/>
    </row>
    <row r="23" spans="1:15" ht="13.5" customHeight="1">
      <c r="A23" s="843"/>
      <c r="B23" s="855" t="s">
        <v>576</v>
      </c>
      <c r="C23" s="857"/>
      <c r="D23" s="843">
        <v>4000</v>
      </c>
      <c r="E23" s="843" t="s">
        <v>577</v>
      </c>
      <c r="F23" s="843"/>
      <c r="G23" s="843"/>
      <c r="H23" s="863">
        <v>4</v>
      </c>
      <c r="I23" s="843" t="s">
        <v>21</v>
      </c>
      <c r="J23" s="879"/>
      <c r="K23" s="865"/>
      <c r="L23" s="980"/>
      <c r="M23" s="981"/>
      <c r="N23" s="194"/>
    </row>
    <row r="24" spans="1:15">
      <c r="A24" s="844"/>
      <c r="B24" s="858"/>
      <c r="C24" s="860"/>
      <c r="D24" s="844"/>
      <c r="E24" s="844"/>
      <c r="F24" s="844"/>
      <c r="G24" s="844"/>
      <c r="H24" s="864"/>
      <c r="I24" s="844"/>
      <c r="J24" s="880"/>
      <c r="K24" s="866"/>
      <c r="L24" s="982"/>
      <c r="M24" s="983"/>
      <c r="N24" s="196"/>
    </row>
    <row r="25" spans="1:15" ht="13.5" customHeight="1">
      <c r="A25" s="843"/>
      <c r="B25" s="855" t="s">
        <v>277</v>
      </c>
      <c r="C25" s="857"/>
      <c r="D25" s="843">
        <v>4000</v>
      </c>
      <c r="E25" s="843" t="s">
        <v>578</v>
      </c>
      <c r="F25" s="843"/>
      <c r="G25" s="843"/>
      <c r="H25" s="863">
        <v>10</v>
      </c>
      <c r="I25" s="843" t="s">
        <v>21</v>
      </c>
      <c r="J25" s="879"/>
      <c r="K25" s="865"/>
      <c r="L25" s="980"/>
      <c r="M25" s="981"/>
      <c r="N25" s="41"/>
    </row>
    <row r="26" spans="1:15">
      <c r="A26" s="844"/>
      <c r="B26" s="858"/>
      <c r="C26" s="860"/>
      <c r="D26" s="844"/>
      <c r="E26" s="844"/>
      <c r="F26" s="844"/>
      <c r="G26" s="844"/>
      <c r="H26" s="864"/>
      <c r="I26" s="844"/>
      <c r="J26" s="880"/>
      <c r="K26" s="866"/>
      <c r="L26" s="982"/>
      <c r="M26" s="983"/>
      <c r="N26" s="195"/>
    </row>
    <row r="27" spans="1:15" ht="13.5" customHeight="1">
      <c r="A27" s="843"/>
      <c r="B27" s="855" t="s">
        <v>579</v>
      </c>
      <c r="C27" s="857"/>
      <c r="D27" s="843">
        <v>1820</v>
      </c>
      <c r="E27" s="843" t="s">
        <v>580</v>
      </c>
      <c r="F27" s="843"/>
      <c r="G27" s="843"/>
      <c r="H27" s="863">
        <v>34</v>
      </c>
      <c r="I27" s="843" t="s">
        <v>119</v>
      </c>
      <c r="J27" s="877"/>
      <c r="K27" s="865"/>
      <c r="L27" s="980"/>
      <c r="M27" s="981"/>
      <c r="N27" s="41"/>
    </row>
    <row r="28" spans="1:15">
      <c r="A28" s="844"/>
      <c r="B28" s="858"/>
      <c r="C28" s="860"/>
      <c r="D28" s="844"/>
      <c r="E28" s="844"/>
      <c r="F28" s="844"/>
      <c r="G28" s="844"/>
      <c r="H28" s="864"/>
      <c r="I28" s="844"/>
      <c r="J28" s="878"/>
      <c r="K28" s="866"/>
      <c r="L28" s="982"/>
      <c r="M28" s="983"/>
      <c r="N28" s="41"/>
    </row>
    <row r="29" spans="1:15" ht="13.5" customHeight="1">
      <c r="A29" s="843"/>
      <c r="B29" s="855" t="s">
        <v>581</v>
      </c>
      <c r="C29" s="857"/>
      <c r="D29" s="843">
        <v>2000</v>
      </c>
      <c r="E29" s="843" t="s">
        <v>582</v>
      </c>
      <c r="F29" s="843"/>
      <c r="G29" s="843"/>
      <c r="H29" s="863">
        <v>1</v>
      </c>
      <c r="I29" s="843" t="s">
        <v>21</v>
      </c>
      <c r="J29" s="877"/>
      <c r="K29" s="865"/>
      <c r="L29" s="980"/>
      <c r="M29" s="981"/>
      <c r="N29" s="41"/>
    </row>
    <row r="30" spans="1:15">
      <c r="A30" s="844"/>
      <c r="B30" s="858"/>
      <c r="C30" s="860"/>
      <c r="D30" s="844"/>
      <c r="E30" s="844"/>
      <c r="F30" s="844"/>
      <c r="G30" s="844"/>
      <c r="H30" s="864"/>
      <c r="I30" s="844"/>
      <c r="J30" s="878"/>
      <c r="K30" s="866"/>
      <c r="L30" s="982"/>
      <c r="M30" s="983"/>
      <c r="N30" s="41"/>
    </row>
    <row r="31" spans="1:15" ht="13.5" customHeight="1">
      <c r="A31" s="843"/>
      <c r="B31" s="855" t="s">
        <v>581</v>
      </c>
      <c r="C31" s="857"/>
      <c r="D31" s="843">
        <v>3000</v>
      </c>
      <c r="E31" s="843" t="s">
        <v>583</v>
      </c>
      <c r="F31" s="843"/>
      <c r="G31" s="843"/>
      <c r="H31" s="863">
        <v>1</v>
      </c>
      <c r="I31" s="843" t="s">
        <v>21</v>
      </c>
      <c r="J31" s="877"/>
      <c r="K31" s="865"/>
      <c r="L31" s="980"/>
      <c r="M31" s="981"/>
      <c r="N31" s="41"/>
    </row>
    <row r="32" spans="1:15">
      <c r="A32" s="844"/>
      <c r="B32" s="858"/>
      <c r="C32" s="860"/>
      <c r="D32" s="844"/>
      <c r="E32" s="844"/>
      <c r="F32" s="844"/>
      <c r="G32" s="844"/>
      <c r="H32" s="864"/>
      <c r="I32" s="844"/>
      <c r="J32" s="878"/>
      <c r="K32" s="866"/>
      <c r="L32" s="982"/>
      <c r="M32" s="983"/>
      <c r="N32" s="195"/>
    </row>
    <row r="33" spans="1:55" ht="13.5" customHeight="1">
      <c r="A33" s="843"/>
      <c r="B33" s="855" t="s">
        <v>581</v>
      </c>
      <c r="C33" s="857"/>
      <c r="D33" s="843">
        <v>5000</v>
      </c>
      <c r="E33" s="843" t="s">
        <v>583</v>
      </c>
      <c r="F33" s="843"/>
      <c r="G33" s="843"/>
      <c r="H33" s="863">
        <v>1</v>
      </c>
      <c r="I33" s="843" t="s">
        <v>21</v>
      </c>
      <c r="J33" s="877"/>
      <c r="K33" s="865"/>
      <c r="L33" s="980"/>
      <c r="M33" s="981"/>
      <c r="N33" s="41"/>
    </row>
    <row r="34" spans="1:55">
      <c r="A34" s="844"/>
      <c r="B34" s="858"/>
      <c r="C34" s="860"/>
      <c r="D34" s="844"/>
      <c r="E34" s="844"/>
      <c r="F34" s="844"/>
      <c r="G34" s="844"/>
      <c r="H34" s="864"/>
      <c r="I34" s="844"/>
      <c r="J34" s="878"/>
      <c r="K34" s="866"/>
      <c r="L34" s="982"/>
      <c r="M34" s="983"/>
      <c r="N34" s="196"/>
    </row>
    <row r="35" spans="1:55" ht="13.5" customHeight="1">
      <c r="A35" s="843"/>
      <c r="B35" s="855" t="s">
        <v>136</v>
      </c>
      <c r="C35" s="857"/>
      <c r="D35" s="843">
        <v>2000</v>
      </c>
      <c r="E35" s="867" t="s">
        <v>584</v>
      </c>
      <c r="F35" s="843"/>
      <c r="G35" s="843"/>
      <c r="H35" s="997">
        <v>44</v>
      </c>
      <c r="I35" s="843" t="s">
        <v>119</v>
      </c>
      <c r="J35" s="877"/>
      <c r="K35" s="865"/>
      <c r="L35" s="980"/>
      <c r="M35" s="981"/>
      <c r="N35" s="195"/>
    </row>
    <row r="36" spans="1:55">
      <c r="A36" s="844"/>
      <c r="B36" s="858"/>
      <c r="C36" s="860"/>
      <c r="D36" s="844"/>
      <c r="E36" s="868"/>
      <c r="F36" s="844"/>
      <c r="G36" s="844"/>
      <c r="H36" s="864"/>
      <c r="I36" s="844"/>
      <c r="J36" s="878"/>
      <c r="K36" s="866"/>
      <c r="L36" s="982"/>
      <c r="M36" s="983"/>
      <c r="N36" s="195"/>
    </row>
    <row r="37" spans="1:55" ht="13.5" customHeight="1">
      <c r="A37" s="843"/>
      <c r="B37" s="855" t="s">
        <v>585</v>
      </c>
      <c r="C37" s="857"/>
      <c r="D37" s="843">
        <v>4000</v>
      </c>
      <c r="E37" s="867" t="s">
        <v>586</v>
      </c>
      <c r="F37" s="843"/>
      <c r="G37" s="843"/>
      <c r="H37" s="863">
        <v>20</v>
      </c>
      <c r="I37" s="843" t="s">
        <v>21</v>
      </c>
      <c r="J37" s="869"/>
      <c r="K37" s="865"/>
      <c r="L37" s="980"/>
      <c r="M37" s="981"/>
      <c r="N37" s="195"/>
    </row>
    <row r="38" spans="1:55">
      <c r="A38" s="844"/>
      <c r="B38" s="858"/>
      <c r="C38" s="860"/>
      <c r="D38" s="844"/>
      <c r="E38" s="868"/>
      <c r="F38" s="844"/>
      <c r="G38" s="844"/>
      <c r="H38" s="864"/>
      <c r="I38" s="844"/>
      <c r="J38" s="870"/>
      <c r="K38" s="866"/>
      <c r="L38" s="982"/>
      <c r="M38" s="983"/>
      <c r="N38" s="195"/>
    </row>
    <row r="39" spans="1:55" ht="13.5" customHeight="1">
      <c r="A39" s="843"/>
      <c r="B39" s="855" t="s">
        <v>587</v>
      </c>
      <c r="C39" s="857"/>
      <c r="D39" s="843">
        <v>3000</v>
      </c>
      <c r="E39" s="867" t="s">
        <v>588</v>
      </c>
      <c r="F39" s="843"/>
      <c r="G39" s="843"/>
      <c r="H39" s="863">
        <v>4</v>
      </c>
      <c r="I39" s="843" t="s">
        <v>21</v>
      </c>
      <c r="J39" s="869"/>
      <c r="K39" s="865"/>
      <c r="L39" s="980"/>
      <c r="M39" s="981"/>
      <c r="N39" s="41"/>
    </row>
    <row r="40" spans="1:55">
      <c r="A40" s="844"/>
      <c r="B40" s="858"/>
      <c r="C40" s="860"/>
      <c r="D40" s="844"/>
      <c r="E40" s="868"/>
      <c r="F40" s="844"/>
      <c r="G40" s="844"/>
      <c r="H40" s="864"/>
      <c r="I40" s="844"/>
      <c r="J40" s="870"/>
      <c r="K40" s="866"/>
      <c r="L40" s="982"/>
      <c r="M40" s="983"/>
      <c r="N40" s="41"/>
    </row>
    <row r="41" spans="1:55" ht="13.5" customHeight="1">
      <c r="A41" s="843"/>
      <c r="B41" s="855" t="s">
        <v>589</v>
      </c>
      <c r="C41" s="857"/>
      <c r="D41" s="843">
        <v>4000</v>
      </c>
      <c r="E41" s="867" t="s">
        <v>580</v>
      </c>
      <c r="F41" s="843"/>
      <c r="G41" s="843"/>
      <c r="H41" s="995">
        <v>8</v>
      </c>
      <c r="I41" s="843" t="s">
        <v>119</v>
      </c>
      <c r="J41" s="869"/>
      <c r="K41" s="865"/>
      <c r="L41" s="980"/>
      <c r="M41" s="981"/>
      <c r="N41" s="196"/>
    </row>
    <row r="42" spans="1:55" ht="13.5" customHeight="1">
      <c r="A42" s="844"/>
      <c r="B42" s="858"/>
      <c r="C42" s="860"/>
      <c r="D42" s="844"/>
      <c r="E42" s="868"/>
      <c r="F42" s="844"/>
      <c r="G42" s="844"/>
      <c r="H42" s="996"/>
      <c r="I42" s="844"/>
      <c r="J42" s="870"/>
      <c r="K42" s="866"/>
      <c r="L42" s="982"/>
      <c r="M42" s="983"/>
      <c r="N42" s="41"/>
    </row>
    <row r="43" spans="1:55" ht="13.5" customHeight="1">
      <c r="A43" s="34" t="s">
        <v>28</v>
      </c>
      <c r="B43" s="897" t="str">
        <f>B2</f>
        <v>展示棟</v>
      </c>
      <c r="C43" s="897"/>
      <c r="D43" s="898" t="s">
        <v>26</v>
      </c>
      <c r="E43" s="898"/>
      <c r="F43" s="898"/>
      <c r="G43" s="898"/>
      <c r="H43" s="898"/>
      <c r="I43" s="898"/>
      <c r="J43" s="898"/>
      <c r="K43" s="312"/>
      <c r="L43" s="999" t="s">
        <v>176</v>
      </c>
      <c r="M43" s="100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4.25">
      <c r="A44" s="35"/>
      <c r="B44" s="907"/>
      <c r="C44" s="907"/>
      <c r="D44" s="899"/>
      <c r="E44" s="899"/>
      <c r="F44" s="899"/>
      <c r="G44" s="899"/>
      <c r="H44" s="899"/>
      <c r="I44" s="899"/>
      <c r="J44" s="899"/>
      <c r="K44" s="313" t="s">
        <v>29</v>
      </c>
      <c r="L44" s="1001"/>
      <c r="M44" s="100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4.25">
      <c r="A45" s="908"/>
      <c r="B45" s="903"/>
      <c r="C45" s="903"/>
      <c r="D45" s="899"/>
      <c r="E45" s="899"/>
      <c r="F45" s="899"/>
      <c r="G45" s="899"/>
      <c r="H45" s="899"/>
      <c r="I45" s="899"/>
      <c r="J45" s="899"/>
      <c r="K45" s="313" t="s">
        <v>30</v>
      </c>
      <c r="L45" s="1001"/>
      <c r="M45" s="1002"/>
    </row>
    <row r="46" spans="1:55">
      <c r="A46" s="909"/>
      <c r="B46" s="905"/>
      <c r="C46" s="905"/>
      <c r="D46" s="900"/>
      <c r="E46" s="900"/>
      <c r="F46" s="900"/>
      <c r="G46" s="900"/>
      <c r="H46" s="900"/>
      <c r="I46" s="900"/>
      <c r="J46" s="900"/>
      <c r="K46" s="36"/>
      <c r="L46" s="1003"/>
      <c r="M46" s="1004"/>
      <c r="AE46" t="s">
        <v>590</v>
      </c>
    </row>
    <row r="47" spans="1:55">
      <c r="A47" s="910" t="s">
        <v>31</v>
      </c>
      <c r="B47" s="913" t="s">
        <v>32</v>
      </c>
      <c r="C47" s="902"/>
      <c r="D47" s="913" t="s">
        <v>33</v>
      </c>
      <c r="E47" s="902"/>
      <c r="F47" s="910" t="s">
        <v>34</v>
      </c>
      <c r="G47" s="914" t="s">
        <v>35</v>
      </c>
      <c r="H47" s="910" t="s">
        <v>36</v>
      </c>
      <c r="I47" s="910" t="s">
        <v>35</v>
      </c>
      <c r="J47" s="910" t="s">
        <v>37</v>
      </c>
      <c r="K47" s="910" t="s">
        <v>38</v>
      </c>
      <c r="L47" s="913" t="s">
        <v>39</v>
      </c>
      <c r="M47" s="902"/>
      <c r="N47" s="197"/>
      <c r="O47" s="197"/>
    </row>
    <row r="48" spans="1:55">
      <c r="A48" s="911"/>
      <c r="B48" s="908"/>
      <c r="C48" s="904"/>
      <c r="D48" s="909"/>
      <c r="E48" s="906"/>
      <c r="F48" s="911"/>
      <c r="G48" s="915"/>
      <c r="H48" s="911"/>
      <c r="I48" s="911"/>
      <c r="J48" s="911"/>
      <c r="K48" s="911"/>
      <c r="L48" s="908"/>
      <c r="M48" s="904"/>
      <c r="N48" s="197"/>
      <c r="O48" s="197"/>
    </row>
    <row r="49" spans="1:15" ht="14.25">
      <c r="A49" s="911"/>
      <c r="B49" s="908"/>
      <c r="C49" s="904"/>
      <c r="D49" s="867" t="s">
        <v>565</v>
      </c>
      <c r="E49" s="867" t="s">
        <v>566</v>
      </c>
      <c r="F49" s="911"/>
      <c r="G49" s="37"/>
      <c r="H49" s="911"/>
      <c r="I49" s="911"/>
      <c r="J49" s="911"/>
      <c r="K49" s="911"/>
      <c r="L49" s="908"/>
      <c r="M49" s="904"/>
      <c r="N49" s="197"/>
      <c r="O49" s="197"/>
    </row>
    <row r="50" spans="1:15">
      <c r="A50" s="911"/>
      <c r="B50" s="908"/>
      <c r="C50" s="904"/>
      <c r="D50" s="916"/>
      <c r="E50" s="916"/>
      <c r="F50" s="911"/>
      <c r="G50" s="911" t="s">
        <v>27</v>
      </c>
      <c r="H50" s="911"/>
      <c r="I50" s="911"/>
      <c r="J50" s="911"/>
      <c r="K50" s="911"/>
      <c r="L50" s="908"/>
      <c r="M50" s="904"/>
      <c r="N50" s="197"/>
      <c r="O50" s="197"/>
    </row>
    <row r="51" spans="1:15">
      <c r="A51" s="912"/>
      <c r="B51" s="909"/>
      <c r="C51" s="906"/>
      <c r="D51" s="868"/>
      <c r="E51" s="868"/>
      <c r="F51" s="912"/>
      <c r="G51" s="912"/>
      <c r="H51" s="912"/>
      <c r="I51" s="912"/>
      <c r="J51" s="912"/>
      <c r="K51" s="912"/>
      <c r="L51" s="909"/>
      <c r="M51" s="906"/>
      <c r="N51" s="197"/>
      <c r="O51" s="197"/>
    </row>
    <row r="52" spans="1:15">
      <c r="A52" s="843" t="s">
        <v>40</v>
      </c>
      <c r="B52" s="855"/>
      <c r="C52" s="857"/>
      <c r="D52" s="843"/>
      <c r="E52" s="843"/>
      <c r="F52" s="843"/>
      <c r="G52" s="843"/>
      <c r="H52" s="863"/>
      <c r="I52" s="843"/>
      <c r="J52" s="928"/>
      <c r="K52" s="930"/>
      <c r="L52" s="893"/>
      <c r="M52" s="894"/>
      <c r="N52" s="197"/>
      <c r="O52" s="197"/>
    </row>
    <row r="53" spans="1:15">
      <c r="A53" s="844"/>
      <c r="B53" s="858"/>
      <c r="C53" s="860"/>
      <c r="D53" s="844"/>
      <c r="E53" s="844"/>
      <c r="F53" s="844"/>
      <c r="G53" s="844"/>
      <c r="H53" s="864"/>
      <c r="I53" s="844"/>
      <c r="J53" s="929"/>
      <c r="K53" s="931"/>
      <c r="L53" s="895"/>
      <c r="M53" s="896"/>
      <c r="N53" s="197"/>
      <c r="O53" s="197"/>
    </row>
    <row r="54" spans="1:15">
      <c r="A54" s="843" t="s">
        <v>49</v>
      </c>
      <c r="B54" s="855" t="s">
        <v>138</v>
      </c>
      <c r="C54" s="857"/>
      <c r="D54" s="843">
        <v>4000</v>
      </c>
      <c r="E54" s="867" t="s">
        <v>591</v>
      </c>
      <c r="F54" s="310"/>
      <c r="G54" s="310"/>
      <c r="H54" s="863">
        <v>90</v>
      </c>
      <c r="I54" s="843" t="s">
        <v>21</v>
      </c>
      <c r="J54" s="869"/>
      <c r="K54" s="865"/>
      <c r="L54" s="980"/>
      <c r="M54" s="981"/>
      <c r="N54" s="197"/>
      <c r="O54" s="197"/>
    </row>
    <row r="55" spans="1:15">
      <c r="A55" s="844"/>
      <c r="B55" s="858"/>
      <c r="C55" s="860"/>
      <c r="D55" s="844"/>
      <c r="E55" s="868"/>
      <c r="F55" s="311"/>
      <c r="G55" s="311"/>
      <c r="H55" s="864"/>
      <c r="I55" s="844"/>
      <c r="J55" s="870"/>
      <c r="K55" s="866"/>
      <c r="L55" s="982"/>
      <c r="M55" s="983"/>
      <c r="N55" s="197"/>
      <c r="O55" s="197"/>
    </row>
    <row r="56" spans="1:15" ht="13.5" customHeight="1">
      <c r="A56" s="843"/>
      <c r="B56" s="855" t="s">
        <v>220</v>
      </c>
      <c r="C56" s="857"/>
      <c r="D56" s="843">
        <v>3000</v>
      </c>
      <c r="E56" s="843" t="s">
        <v>592</v>
      </c>
      <c r="F56" s="310"/>
      <c r="G56" s="310"/>
      <c r="H56" s="863">
        <v>8</v>
      </c>
      <c r="I56" s="843" t="s">
        <v>119</v>
      </c>
      <c r="J56" s="869"/>
      <c r="K56" s="865"/>
      <c r="L56" s="893"/>
      <c r="M56" s="894"/>
      <c r="N56" s="197"/>
      <c r="O56" s="197"/>
    </row>
    <row r="57" spans="1:15">
      <c r="A57" s="844"/>
      <c r="B57" s="858"/>
      <c r="C57" s="860"/>
      <c r="D57" s="844"/>
      <c r="E57" s="844"/>
      <c r="F57" s="311"/>
      <c r="G57" s="311"/>
      <c r="H57" s="864"/>
      <c r="I57" s="844"/>
      <c r="J57" s="870"/>
      <c r="K57" s="866"/>
      <c r="L57" s="895"/>
      <c r="M57" s="896"/>
      <c r="N57" s="197"/>
      <c r="O57" s="197"/>
    </row>
    <row r="58" spans="1:15">
      <c r="A58" s="843"/>
      <c r="B58" s="855" t="s">
        <v>139</v>
      </c>
      <c r="C58" s="857"/>
      <c r="D58" s="843">
        <v>4000</v>
      </c>
      <c r="E58" s="843" t="s">
        <v>593</v>
      </c>
      <c r="F58" s="310"/>
      <c r="G58" s="310"/>
      <c r="H58" s="863">
        <v>70</v>
      </c>
      <c r="I58" s="843" t="s">
        <v>21</v>
      </c>
      <c r="J58" s="869"/>
      <c r="K58" s="865"/>
      <c r="L58" s="893"/>
      <c r="M58" s="894"/>
      <c r="N58" s="197"/>
      <c r="O58" s="197"/>
    </row>
    <row r="59" spans="1:15">
      <c r="A59" s="844"/>
      <c r="B59" s="858"/>
      <c r="C59" s="860"/>
      <c r="D59" s="844"/>
      <c r="E59" s="844"/>
      <c r="F59" s="311"/>
      <c r="G59" s="311"/>
      <c r="H59" s="864"/>
      <c r="I59" s="844"/>
      <c r="J59" s="870"/>
      <c r="K59" s="866"/>
      <c r="L59" s="895"/>
      <c r="M59" s="896"/>
      <c r="N59" s="197"/>
      <c r="O59" s="197"/>
    </row>
    <row r="60" spans="1:15">
      <c r="A60" s="843"/>
      <c r="B60" s="855" t="s">
        <v>191</v>
      </c>
      <c r="C60" s="857"/>
      <c r="D60" s="843">
        <v>2000</v>
      </c>
      <c r="E60" s="843" t="s">
        <v>594</v>
      </c>
      <c r="F60" s="310"/>
      <c r="G60" s="310"/>
      <c r="H60" s="863">
        <v>160</v>
      </c>
      <c r="I60" s="843" t="s">
        <v>119</v>
      </c>
      <c r="J60" s="869"/>
      <c r="K60" s="865"/>
      <c r="L60" s="893"/>
      <c r="M60" s="894"/>
      <c r="N60" s="197"/>
      <c r="O60" s="197"/>
    </row>
    <row r="61" spans="1:15">
      <c r="A61" s="844"/>
      <c r="B61" s="858"/>
      <c r="C61" s="860"/>
      <c r="D61" s="844"/>
      <c r="E61" s="844"/>
      <c r="F61" s="311"/>
      <c r="G61" s="311"/>
      <c r="H61" s="864"/>
      <c r="I61" s="844"/>
      <c r="J61" s="870"/>
      <c r="K61" s="866"/>
      <c r="L61" s="895"/>
      <c r="M61" s="896"/>
      <c r="N61" s="197"/>
      <c r="O61" s="197"/>
    </row>
    <row r="62" spans="1:15">
      <c r="A62" s="843"/>
      <c r="B62" s="855" t="s">
        <v>595</v>
      </c>
      <c r="C62" s="857"/>
      <c r="D62" s="843">
        <v>1800</v>
      </c>
      <c r="E62" s="843">
        <v>300</v>
      </c>
      <c r="F62" s="310"/>
      <c r="G62" s="310"/>
      <c r="H62" s="863">
        <v>24</v>
      </c>
      <c r="I62" s="843" t="s">
        <v>119</v>
      </c>
      <c r="J62" s="869"/>
      <c r="K62" s="865"/>
      <c r="L62" s="893"/>
      <c r="M62" s="894"/>
      <c r="N62" s="197"/>
      <c r="O62" s="197"/>
    </row>
    <row r="63" spans="1:15">
      <c r="A63" s="844"/>
      <c r="B63" s="858"/>
      <c r="C63" s="860"/>
      <c r="D63" s="844"/>
      <c r="E63" s="844"/>
      <c r="F63" s="311"/>
      <c r="G63" s="311"/>
      <c r="H63" s="864"/>
      <c r="I63" s="844"/>
      <c r="J63" s="870"/>
      <c r="K63" s="866"/>
      <c r="L63" s="895"/>
      <c r="M63" s="896"/>
      <c r="N63" s="197"/>
      <c r="O63" s="197"/>
    </row>
    <row r="64" spans="1:15">
      <c r="A64" s="843"/>
      <c r="B64" s="855" t="s">
        <v>596</v>
      </c>
      <c r="C64" s="857"/>
      <c r="D64" s="843">
        <v>1800</v>
      </c>
      <c r="E64" s="843">
        <v>300</v>
      </c>
      <c r="F64" s="843"/>
      <c r="G64" s="843"/>
      <c r="H64" s="863">
        <v>90</v>
      </c>
      <c r="I64" s="843" t="s">
        <v>119</v>
      </c>
      <c r="J64" s="879"/>
      <c r="K64" s="865"/>
      <c r="L64" s="893"/>
      <c r="M64" s="894"/>
      <c r="N64" s="197"/>
      <c r="O64" s="197"/>
    </row>
    <row r="65" spans="1:15">
      <c r="A65" s="844"/>
      <c r="B65" s="858"/>
      <c r="C65" s="860"/>
      <c r="D65" s="844"/>
      <c r="E65" s="844"/>
      <c r="F65" s="844"/>
      <c r="G65" s="844"/>
      <c r="H65" s="864"/>
      <c r="I65" s="844"/>
      <c r="J65" s="880"/>
      <c r="K65" s="866"/>
      <c r="L65" s="895"/>
      <c r="M65" s="896"/>
      <c r="N65" s="197"/>
      <c r="O65" s="197"/>
    </row>
    <row r="66" spans="1:15">
      <c r="A66" s="843"/>
      <c r="B66" s="855" t="s">
        <v>260</v>
      </c>
      <c r="C66" s="857"/>
      <c r="D66" s="843">
        <v>2000</v>
      </c>
      <c r="E66" s="843" t="s">
        <v>597</v>
      </c>
      <c r="F66" s="843"/>
      <c r="G66" s="843"/>
      <c r="H66" s="863">
        <v>168</v>
      </c>
      <c r="I66" s="843" t="s">
        <v>21</v>
      </c>
      <c r="J66" s="879"/>
      <c r="K66" s="865"/>
      <c r="L66" s="893"/>
      <c r="M66" s="894"/>
      <c r="N66" s="197"/>
      <c r="O66" s="197"/>
    </row>
    <row r="67" spans="1:15">
      <c r="A67" s="844"/>
      <c r="B67" s="858"/>
      <c r="C67" s="860"/>
      <c r="D67" s="844"/>
      <c r="E67" s="844"/>
      <c r="F67" s="844"/>
      <c r="G67" s="844"/>
      <c r="H67" s="864"/>
      <c r="I67" s="844"/>
      <c r="J67" s="880"/>
      <c r="K67" s="866"/>
      <c r="L67" s="895"/>
      <c r="M67" s="896"/>
      <c r="N67" s="197"/>
      <c r="O67" s="197"/>
    </row>
    <row r="68" spans="1:15">
      <c r="A68" s="843"/>
      <c r="B68" s="855" t="s">
        <v>598</v>
      </c>
      <c r="C68" s="857"/>
      <c r="D68" s="843">
        <v>1800</v>
      </c>
      <c r="E68" s="843">
        <v>30</v>
      </c>
      <c r="F68" s="843"/>
      <c r="G68" s="843"/>
      <c r="H68" s="863">
        <v>20</v>
      </c>
      <c r="I68" s="843" t="s">
        <v>21</v>
      </c>
      <c r="J68" s="877"/>
      <c r="K68" s="865"/>
      <c r="L68" s="893"/>
      <c r="M68" s="894"/>
      <c r="N68" s="197"/>
      <c r="O68" s="197"/>
    </row>
    <row r="69" spans="1:15">
      <c r="A69" s="844"/>
      <c r="B69" s="858"/>
      <c r="C69" s="860"/>
      <c r="D69" s="844"/>
      <c r="E69" s="844"/>
      <c r="F69" s="844"/>
      <c r="G69" s="844"/>
      <c r="H69" s="864"/>
      <c r="I69" s="844"/>
      <c r="J69" s="878"/>
      <c r="K69" s="866"/>
      <c r="L69" s="895"/>
      <c r="M69" s="896"/>
      <c r="N69" s="197"/>
      <c r="O69" s="197"/>
    </row>
    <row r="70" spans="1:15">
      <c r="A70" s="843"/>
      <c r="B70" s="855" t="s">
        <v>599</v>
      </c>
      <c r="C70" s="857"/>
      <c r="D70" s="843">
        <v>2000</v>
      </c>
      <c r="E70" s="843" t="s">
        <v>575</v>
      </c>
      <c r="F70" s="843"/>
      <c r="G70" s="843"/>
      <c r="H70" s="863">
        <v>1</v>
      </c>
      <c r="I70" s="843" t="s">
        <v>21</v>
      </c>
      <c r="J70" s="1007"/>
      <c r="K70" s="865"/>
      <c r="L70" s="893"/>
      <c r="M70" s="894"/>
      <c r="N70" s="197"/>
      <c r="O70" s="197"/>
    </row>
    <row r="71" spans="1:15">
      <c r="A71" s="844"/>
      <c r="B71" s="858"/>
      <c r="C71" s="860"/>
      <c r="D71" s="844"/>
      <c r="E71" s="844"/>
      <c r="F71" s="844"/>
      <c r="G71" s="844"/>
      <c r="H71" s="864"/>
      <c r="I71" s="844"/>
      <c r="J71" s="1008"/>
      <c r="K71" s="866"/>
      <c r="L71" s="895"/>
      <c r="M71" s="896"/>
      <c r="N71" s="197"/>
      <c r="O71" s="197"/>
    </row>
    <row r="72" spans="1:15">
      <c r="A72" s="843"/>
      <c r="B72" s="855" t="s">
        <v>599</v>
      </c>
      <c r="C72" s="857"/>
      <c r="D72" s="843">
        <v>2000</v>
      </c>
      <c r="E72" s="843" t="s">
        <v>600</v>
      </c>
      <c r="F72" s="843"/>
      <c r="G72" s="843"/>
      <c r="H72" s="863">
        <v>1</v>
      </c>
      <c r="I72" s="843" t="s">
        <v>21</v>
      </c>
      <c r="J72" s="877"/>
      <c r="K72" s="865"/>
      <c r="L72" s="893"/>
      <c r="M72" s="894"/>
      <c r="N72" s="197"/>
      <c r="O72" s="197"/>
    </row>
    <row r="73" spans="1:15">
      <c r="A73" s="844"/>
      <c r="B73" s="858"/>
      <c r="C73" s="860"/>
      <c r="D73" s="844"/>
      <c r="E73" s="844"/>
      <c r="F73" s="844"/>
      <c r="G73" s="844"/>
      <c r="H73" s="864"/>
      <c r="I73" s="844"/>
      <c r="J73" s="878"/>
      <c r="K73" s="866"/>
      <c r="L73" s="895"/>
      <c r="M73" s="896"/>
      <c r="N73" s="197"/>
      <c r="O73" s="197"/>
    </row>
    <row r="74" spans="1:15">
      <c r="A74" s="843"/>
      <c r="B74" s="855" t="s">
        <v>601</v>
      </c>
      <c r="C74" s="857"/>
      <c r="D74" s="843">
        <v>2000</v>
      </c>
      <c r="E74" s="843" t="s">
        <v>575</v>
      </c>
      <c r="F74" s="843"/>
      <c r="G74" s="843"/>
      <c r="H74" s="863">
        <v>2</v>
      </c>
      <c r="I74" s="843" t="s">
        <v>21</v>
      </c>
      <c r="J74" s="877"/>
      <c r="K74" s="865"/>
      <c r="L74" s="980"/>
      <c r="M74" s="981"/>
      <c r="N74" s="197"/>
      <c r="O74" s="197"/>
    </row>
    <row r="75" spans="1:15">
      <c r="A75" s="844"/>
      <c r="B75" s="858"/>
      <c r="C75" s="860"/>
      <c r="D75" s="844"/>
      <c r="E75" s="844"/>
      <c r="F75" s="844"/>
      <c r="G75" s="844"/>
      <c r="H75" s="864"/>
      <c r="I75" s="844"/>
      <c r="J75" s="878"/>
      <c r="K75" s="866"/>
      <c r="L75" s="982"/>
      <c r="M75" s="983"/>
      <c r="N75" s="197"/>
      <c r="O75" s="197"/>
    </row>
    <row r="76" spans="1:15" ht="13.5" customHeight="1">
      <c r="A76" s="843"/>
      <c r="B76" s="855" t="s">
        <v>601</v>
      </c>
      <c r="C76" s="857"/>
      <c r="D76" s="843">
        <v>2000</v>
      </c>
      <c r="E76" s="984" t="s">
        <v>602</v>
      </c>
      <c r="F76" s="984"/>
      <c r="G76" s="843"/>
      <c r="H76" s="863">
        <v>1</v>
      </c>
      <c r="I76" s="843" t="s">
        <v>21</v>
      </c>
      <c r="J76" s="877"/>
      <c r="K76" s="865"/>
      <c r="L76" s="893"/>
      <c r="M76" s="894"/>
      <c r="N76" s="197"/>
      <c r="O76" s="197"/>
    </row>
    <row r="77" spans="1:15">
      <c r="A77" s="844"/>
      <c r="B77" s="858"/>
      <c r="C77" s="860"/>
      <c r="D77" s="844"/>
      <c r="E77" s="984"/>
      <c r="F77" s="984"/>
      <c r="G77" s="844"/>
      <c r="H77" s="864"/>
      <c r="I77" s="844"/>
      <c r="J77" s="878"/>
      <c r="K77" s="866"/>
      <c r="L77" s="895"/>
      <c r="M77" s="896"/>
      <c r="N77" s="197"/>
      <c r="O77" s="197"/>
    </row>
    <row r="78" spans="1:15">
      <c r="A78" s="843"/>
      <c r="B78" s="855" t="s">
        <v>603</v>
      </c>
      <c r="C78" s="857"/>
      <c r="D78" s="843">
        <v>2000</v>
      </c>
      <c r="E78" s="843" t="s">
        <v>604</v>
      </c>
      <c r="F78" s="843"/>
      <c r="G78" s="843"/>
      <c r="H78" s="863">
        <v>8</v>
      </c>
      <c r="I78" s="843" t="s">
        <v>119</v>
      </c>
      <c r="J78" s="1009"/>
      <c r="K78" s="865"/>
      <c r="L78" s="893"/>
      <c r="M78" s="894"/>
      <c r="N78" s="197"/>
      <c r="O78" s="197"/>
    </row>
    <row r="79" spans="1:15">
      <c r="A79" s="844"/>
      <c r="B79" s="858"/>
      <c r="C79" s="860"/>
      <c r="D79" s="844"/>
      <c r="E79" s="844"/>
      <c r="F79" s="844"/>
      <c r="G79" s="844"/>
      <c r="H79" s="864"/>
      <c r="I79" s="844"/>
      <c r="J79" s="1010"/>
      <c r="K79" s="866"/>
      <c r="L79" s="895"/>
      <c r="M79" s="896"/>
      <c r="N79" s="197"/>
      <c r="O79" s="197"/>
    </row>
    <row r="80" spans="1:15" ht="13.5" customHeight="1">
      <c r="A80" s="843"/>
      <c r="B80" s="855" t="s">
        <v>603</v>
      </c>
      <c r="C80" s="857"/>
      <c r="D80" s="843">
        <v>2000</v>
      </c>
      <c r="E80" s="843" t="s">
        <v>605</v>
      </c>
      <c r="F80" s="843"/>
      <c r="G80" s="843"/>
      <c r="H80" s="863">
        <v>1</v>
      </c>
      <c r="I80" s="843" t="s">
        <v>119</v>
      </c>
      <c r="J80" s="869"/>
      <c r="K80" s="865"/>
      <c r="L80" s="980"/>
      <c r="M80" s="981"/>
      <c r="N80" s="197"/>
      <c r="O80" s="197"/>
    </row>
    <row r="81" spans="1:15">
      <c r="A81" s="844"/>
      <c r="B81" s="858"/>
      <c r="C81" s="860"/>
      <c r="D81" s="844"/>
      <c r="E81" s="844"/>
      <c r="F81" s="844"/>
      <c r="G81" s="844"/>
      <c r="H81" s="864"/>
      <c r="I81" s="844"/>
      <c r="J81" s="870"/>
      <c r="K81" s="866"/>
      <c r="L81" s="982"/>
      <c r="M81" s="983"/>
      <c r="N81" s="197"/>
      <c r="O81" s="197"/>
    </row>
    <row r="82" spans="1:15">
      <c r="A82" s="843"/>
      <c r="B82" s="855" t="s">
        <v>606</v>
      </c>
      <c r="C82" s="857"/>
      <c r="D82" s="843">
        <v>1000</v>
      </c>
      <c r="E82" s="867" t="s">
        <v>607</v>
      </c>
      <c r="F82" s="843"/>
      <c r="G82" s="843"/>
      <c r="H82" s="863">
        <v>3</v>
      </c>
      <c r="I82" s="843" t="s">
        <v>119</v>
      </c>
      <c r="J82" s="869"/>
      <c r="K82" s="865"/>
      <c r="L82" s="893"/>
      <c r="M82" s="894"/>
      <c r="N82" s="197"/>
      <c r="O82" s="197"/>
    </row>
    <row r="83" spans="1:15">
      <c r="A83" s="844"/>
      <c r="B83" s="858"/>
      <c r="C83" s="860"/>
      <c r="D83" s="844"/>
      <c r="E83" s="868"/>
      <c r="F83" s="844"/>
      <c r="G83" s="844"/>
      <c r="H83" s="864"/>
      <c r="I83" s="844"/>
      <c r="J83" s="870"/>
      <c r="K83" s="866"/>
      <c r="L83" s="895"/>
      <c r="M83" s="896"/>
    </row>
    <row r="84" spans="1:15" ht="21">
      <c r="A84" s="34" t="s">
        <v>28</v>
      </c>
      <c r="B84" s="897" t="str">
        <f>B2</f>
        <v>展示棟</v>
      </c>
      <c r="C84" s="897"/>
      <c r="D84" s="898" t="s">
        <v>26</v>
      </c>
      <c r="E84" s="898"/>
      <c r="F84" s="898"/>
      <c r="G84" s="898"/>
      <c r="H84" s="898"/>
      <c r="I84" s="898"/>
      <c r="J84" s="898"/>
      <c r="K84" s="312"/>
      <c r="L84" s="901" t="s">
        <v>177</v>
      </c>
      <c r="M84" s="902"/>
    </row>
    <row r="85" spans="1:15" ht="14.25">
      <c r="A85" s="35"/>
      <c r="B85" s="907"/>
      <c r="C85" s="907"/>
      <c r="D85" s="899"/>
      <c r="E85" s="899"/>
      <c r="F85" s="899"/>
      <c r="G85" s="899"/>
      <c r="H85" s="899"/>
      <c r="I85" s="899"/>
      <c r="J85" s="899"/>
      <c r="K85" s="313" t="s">
        <v>29</v>
      </c>
      <c r="L85" s="903"/>
      <c r="M85" s="904"/>
    </row>
    <row r="86" spans="1:15" ht="14.25">
      <c r="A86" s="908"/>
      <c r="B86" s="903"/>
      <c r="C86" s="903"/>
      <c r="D86" s="899"/>
      <c r="E86" s="899"/>
      <c r="F86" s="899"/>
      <c r="G86" s="899"/>
      <c r="H86" s="899"/>
      <c r="I86" s="899"/>
      <c r="J86" s="899"/>
      <c r="K86" s="313" t="s">
        <v>30</v>
      </c>
      <c r="L86" s="903"/>
      <c r="M86" s="904"/>
    </row>
    <row r="87" spans="1:15">
      <c r="A87" s="909"/>
      <c r="B87" s="905"/>
      <c r="C87" s="905"/>
      <c r="D87" s="900"/>
      <c r="E87" s="900"/>
      <c r="F87" s="900"/>
      <c r="G87" s="900"/>
      <c r="H87" s="900"/>
      <c r="I87" s="900"/>
      <c r="J87" s="900"/>
      <c r="K87" s="36"/>
      <c r="L87" s="905"/>
      <c r="M87" s="906"/>
    </row>
    <row r="88" spans="1:15">
      <c r="A88" s="910" t="s">
        <v>31</v>
      </c>
      <c r="B88" s="913" t="s">
        <v>32</v>
      </c>
      <c r="C88" s="902"/>
      <c r="D88" s="913" t="s">
        <v>33</v>
      </c>
      <c r="E88" s="902"/>
      <c r="F88" s="910" t="s">
        <v>34</v>
      </c>
      <c r="G88" s="914" t="s">
        <v>35</v>
      </c>
      <c r="H88" s="910" t="s">
        <v>36</v>
      </c>
      <c r="I88" s="910" t="s">
        <v>35</v>
      </c>
      <c r="J88" s="910" t="s">
        <v>37</v>
      </c>
      <c r="K88" s="910" t="s">
        <v>38</v>
      </c>
      <c r="L88" s="913" t="s">
        <v>39</v>
      </c>
      <c r="M88" s="902"/>
    </row>
    <row r="89" spans="1:15">
      <c r="A89" s="911"/>
      <c r="B89" s="908"/>
      <c r="C89" s="904"/>
      <c r="D89" s="909"/>
      <c r="E89" s="906"/>
      <c r="F89" s="911"/>
      <c r="G89" s="915"/>
      <c r="H89" s="911"/>
      <c r="I89" s="911"/>
      <c r="J89" s="911"/>
      <c r="K89" s="911"/>
      <c r="L89" s="908"/>
      <c r="M89" s="904"/>
    </row>
    <row r="90" spans="1:15" ht="14.25">
      <c r="A90" s="911"/>
      <c r="B90" s="908"/>
      <c r="C90" s="904"/>
      <c r="D90" s="867" t="s">
        <v>565</v>
      </c>
      <c r="E90" s="867" t="s">
        <v>566</v>
      </c>
      <c r="F90" s="911"/>
      <c r="G90" s="37"/>
      <c r="H90" s="911"/>
      <c r="I90" s="911"/>
      <c r="J90" s="911"/>
      <c r="K90" s="911"/>
      <c r="L90" s="908"/>
      <c r="M90" s="904"/>
    </row>
    <row r="91" spans="1:15">
      <c r="A91" s="911"/>
      <c r="B91" s="908"/>
      <c r="C91" s="904"/>
      <c r="D91" s="916"/>
      <c r="E91" s="916"/>
      <c r="F91" s="911"/>
      <c r="G91" s="911" t="s">
        <v>27</v>
      </c>
      <c r="H91" s="911"/>
      <c r="I91" s="911"/>
      <c r="J91" s="911"/>
      <c r="K91" s="911"/>
      <c r="L91" s="908"/>
      <c r="M91" s="904"/>
    </row>
    <row r="92" spans="1:15">
      <c r="A92" s="912"/>
      <c r="B92" s="909"/>
      <c r="C92" s="906"/>
      <c r="D92" s="868"/>
      <c r="E92" s="868"/>
      <c r="F92" s="912"/>
      <c r="G92" s="912"/>
      <c r="H92" s="912"/>
      <c r="I92" s="912"/>
      <c r="J92" s="912"/>
      <c r="K92" s="912"/>
      <c r="L92" s="909"/>
      <c r="M92" s="906"/>
    </row>
    <row r="93" spans="1:15">
      <c r="A93" s="843" t="s">
        <v>40</v>
      </c>
      <c r="B93" s="855"/>
      <c r="C93" s="857"/>
      <c r="D93" s="843"/>
      <c r="E93" s="843"/>
      <c r="F93" s="843"/>
      <c r="G93" s="843"/>
      <c r="H93" s="863"/>
      <c r="I93" s="843"/>
      <c r="J93" s="928"/>
      <c r="K93" s="930"/>
      <c r="L93" s="980"/>
      <c r="M93" s="981"/>
    </row>
    <row r="94" spans="1:15">
      <c r="A94" s="844"/>
      <c r="B94" s="858"/>
      <c r="C94" s="860"/>
      <c r="D94" s="844"/>
      <c r="E94" s="844"/>
      <c r="F94" s="844"/>
      <c r="G94" s="844"/>
      <c r="H94" s="864"/>
      <c r="I94" s="844"/>
      <c r="J94" s="929"/>
      <c r="K94" s="931"/>
      <c r="L94" s="982"/>
      <c r="M94" s="983"/>
    </row>
    <row r="95" spans="1:15">
      <c r="A95" s="984" t="s">
        <v>49</v>
      </c>
      <c r="B95" s="855" t="s">
        <v>608</v>
      </c>
      <c r="C95" s="857"/>
      <c r="D95" s="843">
        <v>2000</v>
      </c>
      <c r="E95" s="867" t="s">
        <v>609</v>
      </c>
      <c r="F95" s="310"/>
      <c r="G95" s="310"/>
      <c r="H95" s="863">
        <v>2</v>
      </c>
      <c r="I95" s="843" t="s">
        <v>21</v>
      </c>
      <c r="J95" s="869"/>
      <c r="K95" s="865"/>
      <c r="L95" s="980"/>
      <c r="M95" s="981"/>
    </row>
    <row r="96" spans="1:15">
      <c r="A96" s="984"/>
      <c r="B96" s="858"/>
      <c r="C96" s="860"/>
      <c r="D96" s="844"/>
      <c r="E96" s="868"/>
      <c r="F96" s="311"/>
      <c r="G96" s="311"/>
      <c r="H96" s="864"/>
      <c r="I96" s="844"/>
      <c r="J96" s="870"/>
      <c r="K96" s="866"/>
      <c r="L96" s="982"/>
      <c r="M96" s="983"/>
    </row>
    <row r="97" spans="1:14">
      <c r="A97" s="843"/>
      <c r="B97" s="855" t="s">
        <v>608</v>
      </c>
      <c r="C97" s="857"/>
      <c r="D97" s="843">
        <v>1000</v>
      </c>
      <c r="E97" s="867" t="s">
        <v>575</v>
      </c>
      <c r="F97" s="843"/>
      <c r="G97" s="843"/>
      <c r="H97" s="863">
        <v>6</v>
      </c>
      <c r="I97" s="843" t="s">
        <v>21</v>
      </c>
      <c r="J97" s="869"/>
      <c r="K97" s="865"/>
      <c r="L97" s="980"/>
      <c r="M97" s="981"/>
    </row>
    <row r="98" spans="1:14">
      <c r="A98" s="844"/>
      <c r="B98" s="858"/>
      <c r="C98" s="860"/>
      <c r="D98" s="844"/>
      <c r="E98" s="868"/>
      <c r="F98" s="844"/>
      <c r="G98" s="844"/>
      <c r="H98" s="864"/>
      <c r="I98" s="844"/>
      <c r="J98" s="870"/>
      <c r="K98" s="866"/>
      <c r="L98" s="982"/>
      <c r="M98" s="983"/>
    </row>
    <row r="99" spans="1:14">
      <c r="A99" s="843"/>
      <c r="B99" s="1011" t="s">
        <v>610</v>
      </c>
      <c r="C99" s="1012"/>
      <c r="D99" s="843">
        <v>2000</v>
      </c>
      <c r="E99" s="867" t="s">
        <v>611</v>
      </c>
      <c r="F99" s="843"/>
      <c r="G99" s="843"/>
      <c r="H99" s="863">
        <v>1</v>
      </c>
      <c r="I99" s="843" t="s">
        <v>21</v>
      </c>
      <c r="J99" s="869"/>
      <c r="K99" s="865"/>
      <c r="L99" s="980"/>
      <c r="M99" s="981"/>
    </row>
    <row r="100" spans="1:14">
      <c r="A100" s="844"/>
      <c r="B100" s="1013"/>
      <c r="C100" s="1014"/>
      <c r="D100" s="844"/>
      <c r="E100" s="868"/>
      <c r="F100" s="844"/>
      <c r="G100" s="844"/>
      <c r="H100" s="864"/>
      <c r="I100" s="844"/>
      <c r="J100" s="870"/>
      <c r="K100" s="866"/>
      <c r="L100" s="982"/>
      <c r="M100" s="983"/>
    </row>
    <row r="101" spans="1:14" ht="13.5" customHeight="1">
      <c r="A101" s="843"/>
      <c r="B101" s="855" t="s">
        <v>612</v>
      </c>
      <c r="C101" s="857"/>
      <c r="D101" s="843">
        <v>2000</v>
      </c>
      <c r="E101" s="867" t="s">
        <v>613</v>
      </c>
      <c r="F101" s="843"/>
      <c r="G101" s="843"/>
      <c r="H101" s="863">
        <v>9</v>
      </c>
      <c r="I101" s="843" t="s">
        <v>21</v>
      </c>
      <c r="J101" s="869"/>
      <c r="K101" s="865"/>
      <c r="L101" s="980"/>
      <c r="M101" s="981"/>
      <c r="N101" s="198"/>
    </row>
    <row r="102" spans="1:14">
      <c r="A102" s="844"/>
      <c r="B102" s="858"/>
      <c r="C102" s="860"/>
      <c r="D102" s="844"/>
      <c r="E102" s="868"/>
      <c r="F102" s="844"/>
      <c r="G102" s="844"/>
      <c r="H102" s="864"/>
      <c r="I102" s="844"/>
      <c r="J102" s="870"/>
      <c r="K102" s="866"/>
      <c r="L102" s="982"/>
      <c r="M102" s="983"/>
      <c r="N102" s="198"/>
    </row>
    <row r="103" spans="1:14" ht="13.5" customHeight="1">
      <c r="A103" s="843"/>
      <c r="B103" s="855" t="s">
        <v>614</v>
      </c>
      <c r="C103" s="857"/>
      <c r="D103" s="843">
        <v>1000</v>
      </c>
      <c r="E103" s="843" t="s">
        <v>615</v>
      </c>
      <c r="F103" s="843"/>
      <c r="G103" s="917"/>
      <c r="H103" s="863">
        <v>3</v>
      </c>
      <c r="I103" s="843" t="s">
        <v>21</v>
      </c>
      <c r="J103" s="869"/>
      <c r="K103" s="865"/>
      <c r="L103" s="980"/>
      <c r="M103" s="981"/>
      <c r="N103" s="198"/>
    </row>
    <row r="104" spans="1:14">
      <c r="A104" s="844"/>
      <c r="B104" s="858"/>
      <c r="C104" s="860"/>
      <c r="D104" s="844"/>
      <c r="E104" s="844"/>
      <c r="F104" s="844"/>
      <c r="G104" s="844"/>
      <c r="H104" s="864"/>
      <c r="I104" s="844"/>
      <c r="J104" s="870"/>
      <c r="K104" s="866"/>
      <c r="L104" s="982"/>
      <c r="M104" s="983"/>
      <c r="N104" s="199"/>
    </row>
    <row r="105" spans="1:14">
      <c r="A105" s="843"/>
      <c r="B105" s="855" t="s">
        <v>616</v>
      </c>
      <c r="C105" s="857"/>
      <c r="D105" s="843">
        <v>1000</v>
      </c>
      <c r="E105" s="843" t="s">
        <v>617</v>
      </c>
      <c r="F105" s="843"/>
      <c r="G105" s="917"/>
      <c r="H105" s="863">
        <v>5</v>
      </c>
      <c r="I105" s="843" t="s">
        <v>119</v>
      </c>
      <c r="J105" s="869"/>
      <c r="K105" s="865"/>
      <c r="L105" s="980"/>
      <c r="M105" s="981"/>
      <c r="N105" s="160"/>
    </row>
    <row r="106" spans="1:14">
      <c r="A106" s="844"/>
      <c r="B106" s="858"/>
      <c r="C106" s="860"/>
      <c r="D106" s="844"/>
      <c r="E106" s="844"/>
      <c r="F106" s="844"/>
      <c r="G106" s="844"/>
      <c r="H106" s="864"/>
      <c r="I106" s="844"/>
      <c r="J106" s="870"/>
      <c r="K106" s="866"/>
      <c r="L106" s="982"/>
      <c r="M106" s="983"/>
      <c r="N106" s="198"/>
    </row>
    <row r="107" spans="1:14">
      <c r="A107" s="843"/>
      <c r="B107" s="855" t="s">
        <v>618</v>
      </c>
      <c r="C107" s="857"/>
      <c r="D107" s="843">
        <v>2000</v>
      </c>
      <c r="E107" s="843" t="s">
        <v>619</v>
      </c>
      <c r="F107" s="843"/>
      <c r="G107" s="843"/>
      <c r="H107" s="863">
        <v>1</v>
      </c>
      <c r="I107" s="843" t="s">
        <v>21</v>
      </c>
      <c r="J107" s="869"/>
      <c r="K107" s="865"/>
      <c r="L107" s="980"/>
      <c r="M107" s="981"/>
      <c r="N107" s="160"/>
    </row>
    <row r="108" spans="1:14">
      <c r="A108" s="844"/>
      <c r="B108" s="858"/>
      <c r="C108" s="860"/>
      <c r="D108" s="844"/>
      <c r="E108" s="844"/>
      <c r="F108" s="844"/>
      <c r="G108" s="844"/>
      <c r="H108" s="864"/>
      <c r="I108" s="844"/>
      <c r="J108" s="870"/>
      <c r="K108" s="866"/>
      <c r="L108" s="982"/>
      <c r="M108" s="983"/>
      <c r="N108" s="160"/>
    </row>
    <row r="109" spans="1:14">
      <c r="A109" s="843"/>
      <c r="B109" s="855" t="s">
        <v>259</v>
      </c>
      <c r="C109" s="857"/>
      <c r="D109" s="843">
        <v>2000</v>
      </c>
      <c r="E109" s="867" t="s">
        <v>613</v>
      </c>
      <c r="F109" s="843"/>
      <c r="G109" s="843"/>
      <c r="H109" s="863">
        <v>27</v>
      </c>
      <c r="I109" s="843" t="s">
        <v>21</v>
      </c>
      <c r="J109" s="879"/>
      <c r="K109" s="865"/>
      <c r="L109" s="980"/>
      <c r="M109" s="981"/>
      <c r="N109" s="160"/>
    </row>
    <row r="110" spans="1:14">
      <c r="A110" s="844"/>
      <c r="B110" s="858"/>
      <c r="C110" s="860"/>
      <c r="D110" s="844"/>
      <c r="E110" s="868"/>
      <c r="F110" s="844"/>
      <c r="G110" s="844"/>
      <c r="H110" s="864"/>
      <c r="I110" s="844"/>
      <c r="J110" s="880"/>
      <c r="K110" s="866"/>
      <c r="L110" s="982"/>
      <c r="M110" s="983"/>
      <c r="N110" s="160"/>
    </row>
    <row r="111" spans="1:14">
      <c r="A111" s="843"/>
      <c r="B111" s="855" t="s">
        <v>620</v>
      </c>
      <c r="C111" s="857"/>
      <c r="D111" s="843">
        <v>1000</v>
      </c>
      <c r="E111" s="843" t="s">
        <v>588</v>
      </c>
      <c r="F111" s="843"/>
      <c r="G111" s="917"/>
      <c r="H111" s="863">
        <v>1</v>
      </c>
      <c r="I111" s="843" t="s">
        <v>21</v>
      </c>
      <c r="J111" s="879"/>
      <c r="K111" s="865"/>
      <c r="L111" s="980"/>
      <c r="M111" s="981"/>
    </row>
    <row r="112" spans="1:14">
      <c r="A112" s="844"/>
      <c r="B112" s="858"/>
      <c r="C112" s="860"/>
      <c r="D112" s="844"/>
      <c r="E112" s="844"/>
      <c r="F112" s="844"/>
      <c r="G112" s="844"/>
      <c r="H112" s="864"/>
      <c r="I112" s="844"/>
      <c r="J112" s="880"/>
      <c r="K112" s="866"/>
      <c r="L112" s="982"/>
      <c r="M112" s="983"/>
    </row>
    <row r="113" spans="1:14">
      <c r="A113" s="843"/>
      <c r="B113" s="855" t="s">
        <v>1284</v>
      </c>
      <c r="C113" s="857"/>
      <c r="D113" s="843">
        <v>2000</v>
      </c>
      <c r="E113" s="843" t="s">
        <v>1287</v>
      </c>
      <c r="F113" s="843"/>
      <c r="G113" s="917"/>
      <c r="H113" s="863">
        <v>6</v>
      </c>
      <c r="I113" s="843" t="s">
        <v>21</v>
      </c>
      <c r="J113" s="877"/>
      <c r="K113" s="865"/>
      <c r="L113" s="980"/>
      <c r="M113" s="981"/>
    </row>
    <row r="114" spans="1:14">
      <c r="A114" s="844"/>
      <c r="B114" s="858"/>
      <c r="C114" s="860"/>
      <c r="D114" s="844"/>
      <c r="E114" s="844"/>
      <c r="F114" s="844"/>
      <c r="G114" s="844"/>
      <c r="H114" s="864"/>
      <c r="I114" s="844"/>
      <c r="J114" s="878"/>
      <c r="K114" s="866"/>
      <c r="L114" s="982"/>
      <c r="M114" s="983"/>
    </row>
    <row r="115" spans="1:14">
      <c r="A115" s="843"/>
      <c r="B115" s="855" t="s">
        <v>1286</v>
      </c>
      <c r="C115" s="857"/>
      <c r="D115" s="843">
        <v>2000</v>
      </c>
      <c r="E115" s="843" t="s">
        <v>1287</v>
      </c>
      <c r="F115" s="843"/>
      <c r="G115" s="843"/>
      <c r="H115" s="995">
        <v>6</v>
      </c>
      <c r="I115" s="843" t="s">
        <v>21</v>
      </c>
      <c r="J115" s="877"/>
      <c r="K115" s="865"/>
      <c r="L115" s="980"/>
      <c r="M115" s="981"/>
      <c r="N115" s="160"/>
    </row>
    <row r="116" spans="1:14">
      <c r="A116" s="844"/>
      <c r="B116" s="858"/>
      <c r="C116" s="860"/>
      <c r="D116" s="844"/>
      <c r="E116" s="844"/>
      <c r="F116" s="844"/>
      <c r="G116" s="844"/>
      <c r="H116" s="996"/>
      <c r="I116" s="844"/>
      <c r="J116" s="878"/>
      <c r="K116" s="866"/>
      <c r="L116" s="982"/>
      <c r="M116" s="983"/>
    </row>
    <row r="117" spans="1:14">
      <c r="A117" s="843"/>
      <c r="B117" s="855" t="s">
        <v>1285</v>
      </c>
      <c r="C117" s="857"/>
      <c r="D117" s="843">
        <v>1000</v>
      </c>
      <c r="E117" s="843" t="s">
        <v>1287</v>
      </c>
      <c r="F117" s="843"/>
      <c r="G117" s="843"/>
      <c r="H117" s="995">
        <v>4</v>
      </c>
      <c r="I117" s="843" t="s">
        <v>21</v>
      </c>
      <c r="J117" s="877"/>
      <c r="K117" s="865"/>
      <c r="L117" s="980"/>
      <c r="M117" s="981"/>
    </row>
    <row r="118" spans="1:14">
      <c r="A118" s="844"/>
      <c r="B118" s="858"/>
      <c r="C118" s="860"/>
      <c r="D118" s="844"/>
      <c r="E118" s="844"/>
      <c r="F118" s="844"/>
      <c r="G118" s="844"/>
      <c r="H118" s="996"/>
      <c r="I118" s="844"/>
      <c r="J118" s="878"/>
      <c r="K118" s="866"/>
      <c r="L118" s="982"/>
      <c r="M118" s="983"/>
    </row>
    <row r="119" spans="1:14">
      <c r="A119" s="843"/>
      <c r="B119" s="855" t="s">
        <v>1291</v>
      </c>
      <c r="C119" s="857"/>
      <c r="D119" s="843">
        <v>4000</v>
      </c>
      <c r="E119" s="843" t="s">
        <v>1290</v>
      </c>
      <c r="F119" s="843"/>
      <c r="G119" s="843"/>
      <c r="H119" s="863">
        <v>1</v>
      </c>
      <c r="I119" s="843" t="s">
        <v>21</v>
      </c>
      <c r="J119" s="863"/>
      <c r="K119" s="865"/>
      <c r="L119" s="980"/>
      <c r="M119" s="981"/>
    </row>
    <row r="120" spans="1:14">
      <c r="A120" s="844"/>
      <c r="B120" s="858"/>
      <c r="C120" s="860"/>
      <c r="D120" s="844"/>
      <c r="E120" s="844"/>
      <c r="F120" s="844"/>
      <c r="G120" s="844"/>
      <c r="H120" s="864"/>
      <c r="I120" s="844"/>
      <c r="J120" s="864"/>
      <c r="K120" s="866"/>
      <c r="L120" s="982"/>
      <c r="M120" s="983"/>
    </row>
    <row r="121" spans="1:14">
      <c r="A121" s="843"/>
      <c r="B121" s="845"/>
      <c r="C121" s="846"/>
      <c r="D121" s="843"/>
      <c r="E121" s="843"/>
      <c r="F121" s="843"/>
      <c r="G121" s="843"/>
      <c r="H121" s="863"/>
      <c r="I121" s="843"/>
      <c r="J121" s="843"/>
      <c r="K121" s="968"/>
      <c r="L121" s="851"/>
      <c r="M121" s="852"/>
    </row>
    <row r="122" spans="1:14">
      <c r="A122" s="844"/>
      <c r="B122" s="847"/>
      <c r="C122" s="848"/>
      <c r="D122" s="844"/>
      <c r="E122" s="844"/>
      <c r="F122" s="844"/>
      <c r="G122" s="844"/>
      <c r="H122" s="864"/>
      <c r="I122" s="844"/>
      <c r="J122" s="844"/>
      <c r="K122" s="969"/>
      <c r="L122" s="853"/>
      <c r="M122" s="854"/>
    </row>
    <row r="123" spans="1:14">
      <c r="A123" s="843"/>
      <c r="B123" s="845"/>
      <c r="C123" s="846"/>
      <c r="D123" s="843"/>
      <c r="E123" s="843"/>
      <c r="F123" s="843"/>
      <c r="G123" s="843"/>
      <c r="H123" s="843"/>
      <c r="I123" s="843"/>
      <c r="J123" s="843"/>
      <c r="K123" s="966"/>
      <c r="L123" s="851"/>
      <c r="M123" s="852"/>
    </row>
    <row r="124" spans="1:14">
      <c r="A124" s="844"/>
      <c r="B124" s="847"/>
      <c r="C124" s="848"/>
      <c r="D124" s="844"/>
      <c r="E124" s="844"/>
      <c r="F124" s="844"/>
      <c r="G124" s="844"/>
      <c r="H124" s="844"/>
      <c r="I124" s="844"/>
      <c r="J124" s="844"/>
      <c r="K124" s="967"/>
      <c r="L124" s="853"/>
      <c r="M124" s="854"/>
    </row>
    <row r="125" spans="1:14" ht="21">
      <c r="A125" s="34" t="s">
        <v>28</v>
      </c>
      <c r="B125" s="897" t="str">
        <f>B43</f>
        <v>展示棟</v>
      </c>
      <c r="C125" s="897"/>
      <c r="D125" s="898" t="s">
        <v>26</v>
      </c>
      <c r="E125" s="898"/>
      <c r="F125" s="898"/>
      <c r="G125" s="898"/>
      <c r="H125" s="898"/>
      <c r="I125" s="898"/>
      <c r="J125" s="898"/>
      <c r="K125" s="604"/>
      <c r="L125" s="901" t="s">
        <v>177</v>
      </c>
      <c r="M125" s="902"/>
    </row>
    <row r="126" spans="1:14" ht="14.25" customHeight="1">
      <c r="A126" s="35"/>
      <c r="B126" s="907"/>
      <c r="C126" s="907"/>
      <c r="D126" s="899"/>
      <c r="E126" s="899"/>
      <c r="F126" s="899"/>
      <c r="G126" s="899"/>
      <c r="H126" s="899"/>
      <c r="I126" s="899"/>
      <c r="J126" s="899"/>
      <c r="K126" s="605" t="s">
        <v>29</v>
      </c>
      <c r="L126" s="903"/>
      <c r="M126" s="904"/>
    </row>
    <row r="127" spans="1:14" ht="14.25" customHeight="1">
      <c r="A127" s="908"/>
      <c r="B127" s="903"/>
      <c r="C127" s="903"/>
      <c r="D127" s="899"/>
      <c r="E127" s="899"/>
      <c r="F127" s="899"/>
      <c r="G127" s="899"/>
      <c r="H127" s="899"/>
      <c r="I127" s="899"/>
      <c r="J127" s="899"/>
      <c r="K127" s="605" t="s">
        <v>30</v>
      </c>
      <c r="L127" s="903"/>
      <c r="M127" s="904"/>
    </row>
    <row r="128" spans="1:14" ht="13.5" customHeight="1">
      <c r="A128" s="909"/>
      <c r="B128" s="905"/>
      <c r="C128" s="905"/>
      <c r="D128" s="900"/>
      <c r="E128" s="900"/>
      <c r="F128" s="900"/>
      <c r="G128" s="900"/>
      <c r="H128" s="900"/>
      <c r="I128" s="900"/>
      <c r="J128" s="900"/>
      <c r="K128" s="36"/>
      <c r="L128" s="905"/>
      <c r="M128" s="906"/>
    </row>
    <row r="129" spans="1:13" ht="13.5" customHeight="1">
      <c r="A129" s="910" t="s">
        <v>31</v>
      </c>
      <c r="B129" s="913" t="s">
        <v>32</v>
      </c>
      <c r="C129" s="902"/>
      <c r="D129" s="913" t="s">
        <v>33</v>
      </c>
      <c r="E129" s="902"/>
      <c r="F129" s="910" t="s">
        <v>34</v>
      </c>
      <c r="G129" s="914" t="s">
        <v>35</v>
      </c>
      <c r="H129" s="910" t="s">
        <v>36</v>
      </c>
      <c r="I129" s="910" t="s">
        <v>35</v>
      </c>
      <c r="J129" s="910" t="s">
        <v>37</v>
      </c>
      <c r="K129" s="910" t="s">
        <v>38</v>
      </c>
      <c r="L129" s="913" t="s">
        <v>39</v>
      </c>
      <c r="M129" s="902"/>
    </row>
    <row r="130" spans="1:13" ht="13.5" customHeight="1">
      <c r="A130" s="911"/>
      <c r="B130" s="908"/>
      <c r="C130" s="904"/>
      <c r="D130" s="909"/>
      <c r="E130" s="906"/>
      <c r="F130" s="911"/>
      <c r="G130" s="915"/>
      <c r="H130" s="911"/>
      <c r="I130" s="911"/>
      <c r="J130" s="911"/>
      <c r="K130" s="911"/>
      <c r="L130" s="908"/>
      <c r="M130" s="904"/>
    </row>
    <row r="131" spans="1:13" ht="14.25" customHeight="1">
      <c r="A131" s="911"/>
      <c r="B131" s="908"/>
      <c r="C131" s="904"/>
      <c r="D131" s="867" t="s">
        <v>396</v>
      </c>
      <c r="E131" s="867" t="s">
        <v>397</v>
      </c>
      <c r="F131" s="911"/>
      <c r="G131" s="37"/>
      <c r="H131" s="911"/>
      <c r="I131" s="911"/>
      <c r="J131" s="911"/>
      <c r="K131" s="911"/>
      <c r="L131" s="908"/>
      <c r="M131" s="904"/>
    </row>
    <row r="132" spans="1:13" ht="13.5" customHeight="1">
      <c r="A132" s="911"/>
      <c r="B132" s="908"/>
      <c r="C132" s="904"/>
      <c r="D132" s="916"/>
      <c r="E132" s="916"/>
      <c r="F132" s="911"/>
      <c r="G132" s="911" t="s">
        <v>27</v>
      </c>
      <c r="H132" s="911"/>
      <c r="I132" s="911"/>
      <c r="J132" s="911"/>
      <c r="K132" s="911"/>
      <c r="L132" s="908"/>
      <c r="M132" s="904"/>
    </row>
    <row r="133" spans="1:13" ht="13.5" customHeight="1">
      <c r="A133" s="912"/>
      <c r="B133" s="909"/>
      <c r="C133" s="906"/>
      <c r="D133" s="868"/>
      <c r="E133" s="868"/>
      <c r="F133" s="912"/>
      <c r="G133" s="912"/>
      <c r="H133" s="912"/>
      <c r="I133" s="912"/>
      <c r="J133" s="912"/>
      <c r="K133" s="912"/>
      <c r="L133" s="909"/>
      <c r="M133" s="906"/>
    </row>
    <row r="134" spans="1:13">
      <c r="A134" s="843" t="s">
        <v>40</v>
      </c>
      <c r="B134" s="855"/>
      <c r="C134" s="857"/>
      <c r="D134" s="843"/>
      <c r="E134" s="843"/>
      <c r="F134" s="843"/>
      <c r="G134" s="843"/>
      <c r="H134" s="863"/>
      <c r="I134" s="843"/>
      <c r="J134" s="928"/>
      <c r="K134" s="930"/>
      <c r="L134" s="980"/>
      <c r="M134" s="981"/>
    </row>
    <row r="135" spans="1:13">
      <c r="A135" s="844"/>
      <c r="B135" s="858"/>
      <c r="C135" s="860"/>
      <c r="D135" s="844"/>
      <c r="E135" s="844"/>
      <c r="F135" s="844"/>
      <c r="G135" s="844"/>
      <c r="H135" s="864"/>
      <c r="I135" s="844"/>
      <c r="J135" s="929"/>
      <c r="K135" s="931"/>
      <c r="L135" s="982"/>
      <c r="M135" s="983"/>
    </row>
    <row r="136" spans="1:13" ht="13.5" customHeight="1">
      <c r="A136" s="984"/>
      <c r="B136" s="855"/>
      <c r="C136" s="857"/>
      <c r="D136" s="843"/>
      <c r="E136" s="867"/>
      <c r="F136" s="606"/>
      <c r="G136" s="606"/>
      <c r="H136" s="863"/>
      <c r="I136" s="843"/>
      <c r="J136" s="869"/>
      <c r="K136" s="865"/>
      <c r="L136" s="980"/>
      <c r="M136" s="981"/>
    </row>
    <row r="137" spans="1:13">
      <c r="A137" s="984"/>
      <c r="B137" s="858"/>
      <c r="C137" s="860"/>
      <c r="D137" s="844"/>
      <c r="E137" s="868"/>
      <c r="F137" s="607"/>
      <c r="G137" s="607"/>
      <c r="H137" s="864"/>
      <c r="I137" s="844"/>
      <c r="J137" s="870"/>
      <c r="K137" s="866"/>
      <c r="L137" s="982"/>
      <c r="M137" s="983"/>
    </row>
    <row r="138" spans="1:13" ht="13.5" customHeight="1">
      <c r="A138" s="843"/>
      <c r="B138" s="855"/>
      <c r="C138" s="857"/>
      <c r="D138" s="843"/>
      <c r="E138" s="867"/>
      <c r="F138" s="843"/>
      <c r="G138" s="843"/>
      <c r="H138" s="863"/>
      <c r="I138" s="843"/>
      <c r="J138" s="869"/>
      <c r="K138" s="865"/>
      <c r="L138" s="980"/>
      <c r="M138" s="981"/>
    </row>
    <row r="139" spans="1:13">
      <c r="A139" s="844"/>
      <c r="B139" s="858"/>
      <c r="C139" s="860"/>
      <c r="D139" s="844"/>
      <c r="E139" s="868"/>
      <c r="F139" s="844"/>
      <c r="G139" s="844"/>
      <c r="H139" s="864"/>
      <c r="I139" s="844"/>
      <c r="J139" s="870"/>
      <c r="K139" s="866"/>
      <c r="L139" s="982"/>
      <c r="M139" s="983"/>
    </row>
    <row r="140" spans="1:13" ht="13.5" customHeight="1">
      <c r="A140" s="843"/>
      <c r="B140" s="1011"/>
      <c r="C140" s="1012"/>
      <c r="D140" s="843"/>
      <c r="E140" s="867"/>
      <c r="F140" s="843"/>
      <c r="G140" s="843"/>
      <c r="H140" s="863"/>
      <c r="I140" s="843"/>
      <c r="J140" s="869"/>
      <c r="K140" s="865"/>
      <c r="L140" s="980"/>
      <c r="M140" s="981"/>
    </row>
    <row r="141" spans="1:13">
      <c r="A141" s="844"/>
      <c r="B141" s="1013"/>
      <c r="C141" s="1014"/>
      <c r="D141" s="844"/>
      <c r="E141" s="868"/>
      <c r="F141" s="844"/>
      <c r="G141" s="844"/>
      <c r="H141" s="864"/>
      <c r="I141" s="844"/>
      <c r="J141" s="870"/>
      <c r="K141" s="866"/>
      <c r="L141" s="982"/>
      <c r="M141" s="983"/>
    </row>
    <row r="142" spans="1:13" ht="13.5" customHeight="1">
      <c r="A142" s="843"/>
      <c r="B142" s="855"/>
      <c r="C142" s="857"/>
      <c r="D142" s="843"/>
      <c r="E142" s="867"/>
      <c r="F142" s="843"/>
      <c r="G142" s="843"/>
      <c r="H142" s="863"/>
      <c r="I142" s="843"/>
      <c r="J142" s="869"/>
      <c r="K142" s="865"/>
      <c r="L142" s="980"/>
      <c r="M142" s="981"/>
    </row>
    <row r="143" spans="1:13">
      <c r="A143" s="844"/>
      <c r="B143" s="858"/>
      <c r="C143" s="860"/>
      <c r="D143" s="844"/>
      <c r="E143" s="868"/>
      <c r="F143" s="844"/>
      <c r="G143" s="844"/>
      <c r="H143" s="864"/>
      <c r="I143" s="844"/>
      <c r="J143" s="870"/>
      <c r="K143" s="866"/>
      <c r="L143" s="982"/>
      <c r="M143" s="983"/>
    </row>
    <row r="144" spans="1:13" ht="13.5" customHeight="1">
      <c r="A144" s="843"/>
      <c r="B144" s="855"/>
      <c r="C144" s="857"/>
      <c r="D144" s="843"/>
      <c r="E144" s="843"/>
      <c r="F144" s="843"/>
      <c r="G144" s="917"/>
      <c r="H144" s="863"/>
      <c r="I144" s="843"/>
      <c r="J144" s="869"/>
      <c r="K144" s="865"/>
      <c r="L144" s="980"/>
      <c r="M144" s="981"/>
    </row>
    <row r="145" spans="1:13">
      <c r="A145" s="844"/>
      <c r="B145" s="858"/>
      <c r="C145" s="860"/>
      <c r="D145" s="844"/>
      <c r="E145" s="844"/>
      <c r="F145" s="844"/>
      <c r="G145" s="844"/>
      <c r="H145" s="864"/>
      <c r="I145" s="844"/>
      <c r="J145" s="870"/>
      <c r="K145" s="866"/>
      <c r="L145" s="982"/>
      <c r="M145" s="983"/>
    </row>
    <row r="146" spans="1:13" ht="13.5" customHeight="1">
      <c r="A146" s="843"/>
      <c r="B146" s="855"/>
      <c r="C146" s="857"/>
      <c r="D146" s="843"/>
      <c r="E146" s="843"/>
      <c r="F146" s="843"/>
      <c r="G146" s="917"/>
      <c r="H146" s="863"/>
      <c r="I146" s="843"/>
      <c r="J146" s="869"/>
      <c r="K146" s="865"/>
      <c r="L146" s="980"/>
      <c r="M146" s="981"/>
    </row>
    <row r="147" spans="1:13">
      <c r="A147" s="844"/>
      <c r="B147" s="858"/>
      <c r="C147" s="860"/>
      <c r="D147" s="844"/>
      <c r="E147" s="844"/>
      <c r="F147" s="844"/>
      <c r="G147" s="844"/>
      <c r="H147" s="864"/>
      <c r="I147" s="844"/>
      <c r="J147" s="870"/>
      <c r="K147" s="866"/>
      <c r="L147" s="982"/>
      <c r="M147" s="983"/>
    </row>
    <row r="148" spans="1:13" ht="13.5" customHeight="1">
      <c r="A148" s="843"/>
      <c r="B148" s="855"/>
      <c r="C148" s="857"/>
      <c r="D148" s="843"/>
      <c r="E148" s="843"/>
      <c r="F148" s="843"/>
      <c r="G148" s="843"/>
      <c r="H148" s="863"/>
      <c r="I148" s="843"/>
      <c r="J148" s="869"/>
      <c r="K148" s="865"/>
      <c r="L148" s="980"/>
      <c r="M148" s="981"/>
    </row>
    <row r="149" spans="1:13">
      <c r="A149" s="844"/>
      <c r="B149" s="858"/>
      <c r="C149" s="860"/>
      <c r="D149" s="844"/>
      <c r="E149" s="844"/>
      <c r="F149" s="844"/>
      <c r="G149" s="844"/>
      <c r="H149" s="864"/>
      <c r="I149" s="844"/>
      <c r="J149" s="870"/>
      <c r="K149" s="866"/>
      <c r="L149" s="982"/>
      <c r="M149" s="983"/>
    </row>
    <row r="150" spans="1:13" ht="13.5" customHeight="1">
      <c r="A150" s="843"/>
      <c r="B150" s="855"/>
      <c r="C150" s="857"/>
      <c r="D150" s="843"/>
      <c r="E150" s="867"/>
      <c r="F150" s="843"/>
      <c r="G150" s="843"/>
      <c r="H150" s="863"/>
      <c r="I150" s="843"/>
      <c r="J150" s="879"/>
      <c r="K150" s="865"/>
      <c r="L150" s="980"/>
      <c r="M150" s="981"/>
    </row>
    <row r="151" spans="1:13">
      <c r="A151" s="844"/>
      <c r="B151" s="858"/>
      <c r="C151" s="860"/>
      <c r="D151" s="844"/>
      <c r="E151" s="868"/>
      <c r="F151" s="844"/>
      <c r="G151" s="844"/>
      <c r="H151" s="864"/>
      <c r="I151" s="844"/>
      <c r="J151" s="880"/>
      <c r="K151" s="866"/>
      <c r="L151" s="982"/>
      <c r="M151" s="983"/>
    </row>
    <row r="152" spans="1:13" ht="13.5" customHeight="1">
      <c r="A152" s="843"/>
      <c r="B152" s="855"/>
      <c r="C152" s="857"/>
      <c r="D152" s="843"/>
      <c r="E152" s="843"/>
      <c r="F152" s="843"/>
      <c r="G152" s="917"/>
      <c r="H152" s="863"/>
      <c r="I152" s="843"/>
      <c r="J152" s="879"/>
      <c r="K152" s="865"/>
      <c r="L152" s="980"/>
      <c r="M152" s="981"/>
    </row>
    <row r="153" spans="1:13">
      <c r="A153" s="844"/>
      <c r="B153" s="858"/>
      <c r="C153" s="860"/>
      <c r="D153" s="844"/>
      <c r="E153" s="844"/>
      <c r="F153" s="844"/>
      <c r="G153" s="844"/>
      <c r="H153" s="864"/>
      <c r="I153" s="844"/>
      <c r="J153" s="880"/>
      <c r="K153" s="866"/>
      <c r="L153" s="982"/>
      <c r="M153" s="983"/>
    </row>
    <row r="154" spans="1:13" ht="13.5" customHeight="1">
      <c r="A154" s="843"/>
      <c r="B154" s="855" t="s">
        <v>246</v>
      </c>
      <c r="C154" s="857"/>
      <c r="D154" s="843"/>
      <c r="E154" s="843"/>
      <c r="F154" s="843"/>
      <c r="G154" s="917"/>
      <c r="H154" s="863">
        <v>0.26</v>
      </c>
      <c r="I154" s="843" t="s">
        <v>379</v>
      </c>
      <c r="J154" s="877"/>
      <c r="K154" s="865"/>
      <c r="L154" s="893"/>
      <c r="M154" s="894"/>
    </row>
    <row r="155" spans="1:13">
      <c r="A155" s="844"/>
      <c r="B155" s="858"/>
      <c r="C155" s="860"/>
      <c r="D155" s="844"/>
      <c r="E155" s="844"/>
      <c r="F155" s="844"/>
      <c r="G155" s="844"/>
      <c r="H155" s="864"/>
      <c r="I155" s="844"/>
      <c r="J155" s="878"/>
      <c r="K155" s="866"/>
      <c r="L155" s="895"/>
      <c r="M155" s="896"/>
    </row>
    <row r="156" spans="1:13" ht="13.5" customHeight="1">
      <c r="A156" s="843"/>
      <c r="B156" s="855" t="s">
        <v>115</v>
      </c>
      <c r="C156" s="857"/>
      <c r="D156" s="843"/>
      <c r="E156" s="843"/>
      <c r="F156" s="843"/>
      <c r="G156" s="843"/>
      <c r="H156" s="976">
        <v>5.4</v>
      </c>
      <c r="I156" s="843" t="s">
        <v>379</v>
      </c>
      <c r="J156" s="946"/>
      <c r="K156" s="865"/>
      <c r="L156" s="893"/>
      <c r="M156" s="894"/>
    </row>
    <row r="157" spans="1:13">
      <c r="A157" s="844"/>
      <c r="B157" s="858"/>
      <c r="C157" s="860"/>
      <c r="D157" s="844"/>
      <c r="E157" s="844"/>
      <c r="F157" s="844"/>
      <c r="G157" s="844"/>
      <c r="H157" s="977"/>
      <c r="I157" s="844"/>
      <c r="J157" s="947"/>
      <c r="K157" s="866"/>
      <c r="L157" s="895"/>
      <c r="M157" s="896"/>
    </row>
    <row r="158" spans="1:13" ht="13.5" customHeight="1">
      <c r="A158" s="843"/>
      <c r="B158" s="855" t="s">
        <v>72</v>
      </c>
      <c r="C158" s="857"/>
      <c r="D158" s="843"/>
      <c r="E158" s="843"/>
      <c r="F158" s="843"/>
      <c r="G158" s="843"/>
      <c r="H158" s="976">
        <v>5.4</v>
      </c>
      <c r="I158" s="843" t="s">
        <v>379</v>
      </c>
      <c r="J158" s="946"/>
      <c r="K158" s="865"/>
      <c r="L158" s="893"/>
      <c r="M158" s="894"/>
    </row>
    <row r="159" spans="1:13">
      <c r="A159" s="844"/>
      <c r="B159" s="858"/>
      <c r="C159" s="860"/>
      <c r="D159" s="844"/>
      <c r="E159" s="844"/>
      <c r="F159" s="844"/>
      <c r="G159" s="844"/>
      <c r="H159" s="977"/>
      <c r="I159" s="844"/>
      <c r="J159" s="947"/>
      <c r="K159" s="866"/>
      <c r="L159" s="895"/>
      <c r="M159" s="896"/>
    </row>
    <row r="160" spans="1:13">
      <c r="A160" s="843"/>
      <c r="B160" s="845" t="s">
        <v>1469</v>
      </c>
      <c r="C160" s="846"/>
      <c r="D160" s="843"/>
      <c r="E160" s="970" t="s">
        <v>1470</v>
      </c>
      <c r="F160" s="971"/>
      <c r="G160" s="971"/>
      <c r="H160" s="972"/>
      <c r="I160" s="843"/>
      <c r="J160" s="863"/>
      <c r="K160" s="865"/>
      <c r="L160" s="851"/>
      <c r="M160" s="852"/>
    </row>
    <row r="161" spans="1:13">
      <c r="A161" s="844"/>
      <c r="B161" s="847"/>
      <c r="C161" s="848"/>
      <c r="D161" s="844"/>
      <c r="E161" s="973"/>
      <c r="F161" s="974"/>
      <c r="G161" s="974"/>
      <c r="H161" s="975"/>
      <c r="I161" s="844"/>
      <c r="J161" s="864"/>
      <c r="K161" s="866"/>
      <c r="L161" s="853"/>
      <c r="M161" s="854"/>
    </row>
    <row r="162" spans="1:13">
      <c r="A162" s="843"/>
      <c r="B162" s="845" t="s">
        <v>41</v>
      </c>
      <c r="C162" s="846"/>
      <c r="D162" s="843"/>
      <c r="E162" s="843"/>
      <c r="F162" s="843"/>
      <c r="G162" s="843"/>
      <c r="H162" s="863"/>
      <c r="I162" s="843"/>
      <c r="J162" s="843"/>
      <c r="K162" s="968"/>
      <c r="L162" s="851"/>
      <c r="M162" s="852"/>
    </row>
    <row r="163" spans="1:13">
      <c r="A163" s="844"/>
      <c r="B163" s="847"/>
      <c r="C163" s="848"/>
      <c r="D163" s="844"/>
      <c r="E163" s="844"/>
      <c r="F163" s="844"/>
      <c r="G163" s="844"/>
      <c r="H163" s="864"/>
      <c r="I163" s="844"/>
      <c r="J163" s="844"/>
      <c r="K163" s="969"/>
      <c r="L163" s="853"/>
      <c r="M163" s="854"/>
    </row>
    <row r="164" spans="1:13">
      <c r="A164" s="843"/>
      <c r="B164" s="845" t="s">
        <v>42</v>
      </c>
      <c r="C164" s="846"/>
      <c r="D164" s="843"/>
      <c r="E164" s="843"/>
      <c r="F164" s="843"/>
      <c r="G164" s="843"/>
      <c r="H164" s="843"/>
      <c r="I164" s="843"/>
      <c r="J164" s="843"/>
      <c r="K164" s="966"/>
      <c r="L164" s="851"/>
      <c r="M164" s="852"/>
    </row>
    <row r="165" spans="1:13">
      <c r="A165" s="844"/>
      <c r="B165" s="847"/>
      <c r="C165" s="848"/>
      <c r="D165" s="844"/>
      <c r="E165" s="844"/>
      <c r="F165" s="844"/>
      <c r="G165" s="844"/>
      <c r="H165" s="844"/>
      <c r="I165" s="844"/>
      <c r="J165" s="844"/>
      <c r="K165" s="967"/>
      <c r="L165" s="853"/>
      <c r="M165" s="854"/>
    </row>
    <row r="166" spans="1:13" ht="21">
      <c r="A166" s="34" t="s">
        <v>28</v>
      </c>
      <c r="B166" s="897" t="str">
        <f>B2</f>
        <v>展示棟</v>
      </c>
      <c r="C166" s="897"/>
      <c r="D166" s="898" t="s">
        <v>26</v>
      </c>
      <c r="E166" s="898"/>
      <c r="F166" s="898"/>
      <c r="G166" s="898"/>
      <c r="H166" s="898"/>
      <c r="I166" s="898"/>
      <c r="J166" s="898"/>
      <c r="K166" s="312"/>
      <c r="L166" s="901" t="s">
        <v>621</v>
      </c>
      <c r="M166" s="902"/>
    </row>
    <row r="167" spans="1:13" ht="14.25">
      <c r="A167" s="35"/>
      <c r="B167" s="907"/>
      <c r="C167" s="907"/>
      <c r="D167" s="899"/>
      <c r="E167" s="899"/>
      <c r="F167" s="899"/>
      <c r="G167" s="899"/>
      <c r="H167" s="899"/>
      <c r="I167" s="899"/>
      <c r="J167" s="899"/>
      <c r="K167" s="313" t="s">
        <v>29</v>
      </c>
      <c r="L167" s="903"/>
      <c r="M167" s="904"/>
    </row>
    <row r="168" spans="1:13" ht="14.25">
      <c r="A168" s="908"/>
      <c r="B168" s="903"/>
      <c r="C168" s="903"/>
      <c r="D168" s="899"/>
      <c r="E168" s="899"/>
      <c r="F168" s="899"/>
      <c r="G168" s="899"/>
      <c r="H168" s="899"/>
      <c r="I168" s="899"/>
      <c r="J168" s="899"/>
      <c r="K168" s="313" t="s">
        <v>30</v>
      </c>
      <c r="L168" s="903"/>
      <c r="M168" s="904"/>
    </row>
    <row r="169" spans="1:13" ht="13.5" customHeight="1">
      <c r="A169" s="909"/>
      <c r="B169" s="905"/>
      <c r="C169" s="905"/>
      <c r="D169" s="900"/>
      <c r="E169" s="900"/>
      <c r="F169" s="900"/>
      <c r="G169" s="900"/>
      <c r="H169" s="900"/>
      <c r="I169" s="900"/>
      <c r="J169" s="900"/>
      <c r="K169" s="36"/>
      <c r="L169" s="905"/>
      <c r="M169" s="906"/>
    </row>
    <row r="170" spans="1:13">
      <c r="A170" s="910" t="s">
        <v>31</v>
      </c>
      <c r="B170" s="913" t="s">
        <v>32</v>
      </c>
      <c r="C170" s="902"/>
      <c r="D170" s="913" t="s">
        <v>33</v>
      </c>
      <c r="E170" s="902"/>
      <c r="F170" s="910" t="s">
        <v>34</v>
      </c>
      <c r="G170" s="914" t="s">
        <v>35</v>
      </c>
      <c r="H170" s="910" t="s">
        <v>36</v>
      </c>
      <c r="I170" s="910" t="s">
        <v>35</v>
      </c>
      <c r="J170" s="910" t="s">
        <v>37</v>
      </c>
      <c r="K170" s="910" t="s">
        <v>38</v>
      </c>
      <c r="L170" s="913" t="s">
        <v>39</v>
      </c>
      <c r="M170" s="902"/>
    </row>
    <row r="171" spans="1:13">
      <c r="A171" s="911"/>
      <c r="B171" s="908"/>
      <c r="C171" s="904"/>
      <c r="D171" s="909"/>
      <c r="E171" s="906"/>
      <c r="F171" s="911"/>
      <c r="G171" s="915"/>
      <c r="H171" s="911"/>
      <c r="I171" s="911"/>
      <c r="J171" s="911"/>
      <c r="K171" s="911"/>
      <c r="L171" s="908"/>
      <c r="M171" s="904"/>
    </row>
    <row r="172" spans="1:13" ht="14.25">
      <c r="A172" s="911"/>
      <c r="B172" s="908"/>
      <c r="C172" s="904"/>
      <c r="D172" s="867" t="s">
        <v>565</v>
      </c>
      <c r="E172" s="867" t="s">
        <v>566</v>
      </c>
      <c r="F172" s="911"/>
      <c r="G172" s="37"/>
      <c r="H172" s="911"/>
      <c r="I172" s="911"/>
      <c r="J172" s="911"/>
      <c r="K172" s="911"/>
      <c r="L172" s="908"/>
      <c r="M172" s="904"/>
    </row>
    <row r="173" spans="1:13">
      <c r="A173" s="911"/>
      <c r="B173" s="908"/>
      <c r="C173" s="904"/>
      <c r="D173" s="916"/>
      <c r="E173" s="916"/>
      <c r="F173" s="911"/>
      <c r="G173" s="911" t="s">
        <v>27</v>
      </c>
      <c r="H173" s="911"/>
      <c r="I173" s="911"/>
      <c r="J173" s="911"/>
      <c r="K173" s="911"/>
      <c r="L173" s="908"/>
      <c r="M173" s="904"/>
    </row>
    <row r="174" spans="1:13">
      <c r="A174" s="912"/>
      <c r="B174" s="909"/>
      <c r="C174" s="906"/>
      <c r="D174" s="868"/>
      <c r="E174" s="868"/>
      <c r="F174" s="912"/>
      <c r="G174" s="912"/>
      <c r="H174" s="912"/>
      <c r="I174" s="912"/>
      <c r="J174" s="912"/>
      <c r="K174" s="912"/>
      <c r="L174" s="909"/>
      <c r="M174" s="906"/>
    </row>
    <row r="175" spans="1:13">
      <c r="A175" s="843" t="s">
        <v>146</v>
      </c>
      <c r="B175" s="855"/>
      <c r="C175" s="857"/>
      <c r="D175" s="843"/>
      <c r="E175" s="843"/>
      <c r="F175" s="843"/>
      <c r="G175" s="843"/>
      <c r="H175" s="863"/>
      <c r="I175" s="843"/>
      <c r="J175" s="928"/>
      <c r="K175" s="930"/>
      <c r="L175" s="893"/>
      <c r="M175" s="894"/>
    </row>
    <row r="176" spans="1:13">
      <c r="A176" s="844"/>
      <c r="B176" s="858"/>
      <c r="C176" s="860"/>
      <c r="D176" s="844"/>
      <c r="E176" s="844"/>
      <c r="F176" s="844"/>
      <c r="G176" s="844"/>
      <c r="H176" s="864"/>
      <c r="I176" s="844"/>
      <c r="J176" s="929"/>
      <c r="K176" s="931"/>
      <c r="L176" s="895"/>
      <c r="M176" s="896"/>
    </row>
    <row r="177" spans="1:13">
      <c r="A177" s="843"/>
      <c r="B177" s="1011" t="s">
        <v>622</v>
      </c>
      <c r="C177" s="1012"/>
      <c r="D177" s="843"/>
      <c r="E177" s="843"/>
      <c r="F177" s="843"/>
      <c r="G177" s="843"/>
      <c r="H177" s="863">
        <v>2</v>
      </c>
      <c r="I177" s="843" t="s">
        <v>623</v>
      </c>
      <c r="J177" s="869"/>
      <c r="K177" s="865"/>
      <c r="L177" s="893"/>
      <c r="M177" s="894"/>
    </row>
    <row r="178" spans="1:13">
      <c r="A178" s="844"/>
      <c r="B178" s="1013"/>
      <c r="C178" s="1014"/>
      <c r="D178" s="844"/>
      <c r="E178" s="844"/>
      <c r="F178" s="844"/>
      <c r="G178" s="844"/>
      <c r="H178" s="864"/>
      <c r="I178" s="844"/>
      <c r="J178" s="870"/>
      <c r="K178" s="866"/>
      <c r="L178" s="895"/>
      <c r="M178" s="896"/>
    </row>
    <row r="179" spans="1:13">
      <c r="A179" s="843"/>
      <c r="B179" s="855" t="s">
        <v>115</v>
      </c>
      <c r="C179" s="857"/>
      <c r="D179" s="843"/>
      <c r="E179" s="843"/>
      <c r="F179" s="843"/>
      <c r="G179" s="843"/>
      <c r="H179" s="863"/>
      <c r="I179" s="843" t="s">
        <v>226</v>
      </c>
      <c r="J179" s="885"/>
      <c r="K179" s="865"/>
      <c r="L179" s="851"/>
      <c r="M179" s="852"/>
    </row>
    <row r="180" spans="1:13">
      <c r="A180" s="844"/>
      <c r="B180" s="858"/>
      <c r="C180" s="860"/>
      <c r="D180" s="844"/>
      <c r="E180" s="844"/>
      <c r="F180" s="844"/>
      <c r="G180" s="844"/>
      <c r="H180" s="864"/>
      <c r="I180" s="844"/>
      <c r="J180" s="886"/>
      <c r="K180" s="866"/>
      <c r="L180" s="853"/>
      <c r="M180" s="854"/>
    </row>
    <row r="181" spans="1:13" ht="13.5" customHeight="1">
      <c r="A181" s="843"/>
      <c r="B181" s="855"/>
      <c r="C181" s="857"/>
      <c r="D181" s="843"/>
      <c r="E181" s="867"/>
      <c r="F181" s="843"/>
      <c r="G181" s="843"/>
      <c r="H181" s="863"/>
      <c r="I181" s="843"/>
      <c r="J181" s="869"/>
      <c r="K181" s="865"/>
      <c r="L181" s="851"/>
      <c r="M181" s="852"/>
    </row>
    <row r="182" spans="1:13">
      <c r="A182" s="844"/>
      <c r="B182" s="858"/>
      <c r="C182" s="860"/>
      <c r="D182" s="844"/>
      <c r="E182" s="868"/>
      <c r="F182" s="844"/>
      <c r="G182" s="844"/>
      <c r="H182" s="864"/>
      <c r="I182" s="844"/>
      <c r="J182" s="870"/>
      <c r="K182" s="866"/>
      <c r="L182" s="853"/>
      <c r="M182" s="854"/>
    </row>
    <row r="183" spans="1:13">
      <c r="A183" s="843"/>
      <c r="B183" s="855" t="s">
        <v>148</v>
      </c>
      <c r="C183" s="857"/>
      <c r="D183" s="843"/>
      <c r="E183" s="867"/>
      <c r="F183" s="843"/>
      <c r="G183" s="843"/>
      <c r="H183" s="863">
        <v>8</v>
      </c>
      <c r="I183" s="843" t="s">
        <v>21</v>
      </c>
      <c r="J183" s="869"/>
      <c r="K183" s="865"/>
      <c r="L183" s="851"/>
      <c r="M183" s="852"/>
    </row>
    <row r="184" spans="1:13">
      <c r="A184" s="844"/>
      <c r="B184" s="858"/>
      <c r="C184" s="860"/>
      <c r="D184" s="844"/>
      <c r="E184" s="868"/>
      <c r="F184" s="844"/>
      <c r="G184" s="844"/>
      <c r="H184" s="864"/>
      <c r="I184" s="844"/>
      <c r="J184" s="870"/>
      <c r="K184" s="866"/>
      <c r="L184" s="853"/>
      <c r="M184" s="854"/>
    </row>
    <row r="185" spans="1:13">
      <c r="A185" s="843"/>
      <c r="B185" s="851"/>
      <c r="C185" s="852"/>
      <c r="D185" s="843"/>
      <c r="E185" s="867"/>
      <c r="F185" s="843"/>
      <c r="G185" s="843"/>
      <c r="H185" s="863"/>
      <c r="I185" s="843"/>
      <c r="J185" s="869"/>
      <c r="K185" s="865"/>
      <c r="L185" s="851"/>
      <c r="M185" s="852"/>
    </row>
    <row r="186" spans="1:13">
      <c r="A186" s="844"/>
      <c r="B186" s="853"/>
      <c r="C186" s="854"/>
      <c r="D186" s="844"/>
      <c r="E186" s="868"/>
      <c r="F186" s="844"/>
      <c r="G186" s="844"/>
      <c r="H186" s="864"/>
      <c r="I186" s="844"/>
      <c r="J186" s="870"/>
      <c r="K186" s="866"/>
      <c r="L186" s="853"/>
      <c r="M186" s="854"/>
    </row>
    <row r="187" spans="1:13">
      <c r="A187" s="843"/>
      <c r="B187" s="855"/>
      <c r="C187" s="857"/>
      <c r="D187" s="843"/>
      <c r="E187" s="867"/>
      <c r="F187" s="843"/>
      <c r="G187" s="843"/>
      <c r="H187" s="863"/>
      <c r="I187" s="843"/>
      <c r="J187" s="869"/>
      <c r="K187" s="865"/>
      <c r="L187" s="851"/>
      <c r="M187" s="852"/>
    </row>
    <row r="188" spans="1:13">
      <c r="A188" s="844"/>
      <c r="B188" s="858"/>
      <c r="C188" s="860"/>
      <c r="D188" s="844"/>
      <c r="E188" s="868"/>
      <c r="F188" s="844"/>
      <c r="G188" s="844"/>
      <c r="H188" s="864"/>
      <c r="I188" s="844"/>
      <c r="J188" s="870"/>
      <c r="K188" s="866"/>
      <c r="L188" s="853"/>
      <c r="M188" s="854"/>
    </row>
    <row r="189" spans="1:13">
      <c r="A189" s="843"/>
      <c r="B189" s="855"/>
      <c r="C189" s="857"/>
      <c r="D189" s="843"/>
      <c r="E189" s="867"/>
      <c r="F189" s="843"/>
      <c r="G189" s="843"/>
      <c r="H189" s="863"/>
      <c r="I189" s="843"/>
      <c r="J189" s="879"/>
      <c r="K189" s="865"/>
      <c r="L189" s="851"/>
      <c r="M189" s="852"/>
    </row>
    <row r="190" spans="1:13">
      <c r="A190" s="844"/>
      <c r="B190" s="858"/>
      <c r="C190" s="860"/>
      <c r="D190" s="844"/>
      <c r="E190" s="868"/>
      <c r="F190" s="844"/>
      <c r="G190" s="844"/>
      <c r="H190" s="864"/>
      <c r="I190" s="844"/>
      <c r="J190" s="880"/>
      <c r="K190" s="866"/>
      <c r="L190" s="853"/>
      <c r="M190" s="854"/>
    </row>
    <row r="191" spans="1:13">
      <c r="A191" s="843"/>
      <c r="B191" s="855"/>
      <c r="C191" s="857"/>
      <c r="D191" s="843"/>
      <c r="E191" s="843"/>
      <c r="F191" s="843"/>
      <c r="G191" s="843"/>
      <c r="H191" s="863"/>
      <c r="I191" s="843"/>
      <c r="J191" s="879"/>
      <c r="K191" s="865"/>
      <c r="L191" s="851"/>
      <c r="M191" s="852"/>
    </row>
    <row r="192" spans="1:13">
      <c r="A192" s="844"/>
      <c r="B192" s="858"/>
      <c r="C192" s="860"/>
      <c r="D192" s="844"/>
      <c r="E192" s="844"/>
      <c r="F192" s="844"/>
      <c r="G192" s="844"/>
      <c r="H192" s="864"/>
      <c r="I192" s="844"/>
      <c r="J192" s="880"/>
      <c r="K192" s="866"/>
      <c r="L192" s="853"/>
      <c r="M192" s="854"/>
    </row>
    <row r="193" spans="1:13">
      <c r="A193" s="843"/>
      <c r="B193" s="855"/>
      <c r="C193" s="857"/>
      <c r="D193" s="843"/>
      <c r="E193" s="843"/>
      <c r="F193" s="843"/>
      <c r="G193" s="843"/>
      <c r="H193" s="863"/>
      <c r="I193" s="843"/>
      <c r="J193" s="877"/>
      <c r="K193" s="865"/>
      <c r="L193" s="851"/>
      <c r="M193" s="852"/>
    </row>
    <row r="194" spans="1:13">
      <c r="A194" s="844"/>
      <c r="B194" s="858"/>
      <c r="C194" s="860"/>
      <c r="D194" s="844"/>
      <c r="E194" s="844"/>
      <c r="F194" s="844"/>
      <c r="G194" s="844"/>
      <c r="H194" s="864"/>
      <c r="I194" s="844"/>
      <c r="J194" s="878"/>
      <c r="K194" s="866"/>
      <c r="L194" s="853"/>
      <c r="M194" s="854"/>
    </row>
    <row r="195" spans="1:13">
      <c r="A195" s="843"/>
      <c r="B195" s="855"/>
      <c r="C195" s="857"/>
      <c r="D195" s="843"/>
      <c r="E195" s="843"/>
      <c r="F195" s="843"/>
      <c r="G195" s="843"/>
      <c r="H195" s="863"/>
      <c r="I195" s="843"/>
      <c r="J195" s="877"/>
      <c r="K195" s="865"/>
      <c r="L195" s="851"/>
      <c r="M195" s="852"/>
    </row>
    <row r="196" spans="1:13">
      <c r="A196" s="844"/>
      <c r="B196" s="858"/>
      <c r="C196" s="860"/>
      <c r="D196" s="844"/>
      <c r="E196" s="844"/>
      <c r="F196" s="844"/>
      <c r="G196" s="844"/>
      <c r="H196" s="864"/>
      <c r="I196" s="844"/>
      <c r="J196" s="878"/>
      <c r="K196" s="866"/>
      <c r="L196" s="853"/>
      <c r="M196" s="854"/>
    </row>
    <row r="197" spans="1:13">
      <c r="A197" s="843"/>
      <c r="B197" s="855"/>
      <c r="C197" s="857"/>
      <c r="D197" s="843"/>
      <c r="E197" s="843"/>
      <c r="F197" s="843"/>
      <c r="G197" s="843"/>
      <c r="H197" s="863"/>
      <c r="I197" s="843"/>
      <c r="J197" s="877"/>
      <c r="K197" s="865"/>
      <c r="L197" s="851"/>
      <c r="M197" s="852"/>
    </row>
    <row r="198" spans="1:13">
      <c r="A198" s="844"/>
      <c r="B198" s="858"/>
      <c r="C198" s="860"/>
      <c r="D198" s="844"/>
      <c r="E198" s="844"/>
      <c r="F198" s="844"/>
      <c r="G198" s="844"/>
      <c r="H198" s="864"/>
      <c r="I198" s="844"/>
      <c r="J198" s="878"/>
      <c r="K198" s="866"/>
      <c r="L198" s="853"/>
      <c r="M198" s="854"/>
    </row>
    <row r="199" spans="1:13">
      <c r="A199" s="843"/>
      <c r="B199" s="855"/>
      <c r="C199" s="857"/>
      <c r="D199" s="843"/>
      <c r="E199" s="843"/>
      <c r="F199" s="843"/>
      <c r="G199" s="843"/>
      <c r="H199" s="863"/>
      <c r="I199" s="843"/>
      <c r="J199" s="877"/>
      <c r="K199" s="865"/>
      <c r="L199" s="893"/>
      <c r="M199" s="894"/>
    </row>
    <row r="200" spans="1:13">
      <c r="A200" s="844"/>
      <c r="B200" s="858"/>
      <c r="C200" s="860"/>
      <c r="D200" s="844"/>
      <c r="E200" s="844"/>
      <c r="F200" s="844"/>
      <c r="G200" s="844"/>
      <c r="H200" s="864"/>
      <c r="I200" s="844"/>
      <c r="J200" s="878"/>
      <c r="K200" s="866"/>
      <c r="L200" s="895"/>
      <c r="M200" s="896"/>
    </row>
    <row r="201" spans="1:13">
      <c r="A201" s="843"/>
      <c r="B201" s="855"/>
      <c r="C201" s="857"/>
      <c r="D201" s="843"/>
      <c r="E201" s="843"/>
      <c r="F201" s="843"/>
      <c r="G201" s="843"/>
      <c r="H201" s="863"/>
      <c r="I201" s="843"/>
      <c r="J201" s="877"/>
      <c r="K201" s="865"/>
      <c r="L201" s="851"/>
      <c r="M201" s="852"/>
    </row>
    <row r="202" spans="1:13">
      <c r="A202" s="844"/>
      <c r="B202" s="858"/>
      <c r="C202" s="860"/>
      <c r="D202" s="844"/>
      <c r="E202" s="844"/>
      <c r="F202" s="844"/>
      <c r="G202" s="844"/>
      <c r="H202" s="864"/>
      <c r="I202" s="844"/>
      <c r="J202" s="878"/>
      <c r="K202" s="866"/>
      <c r="L202" s="853"/>
      <c r="M202" s="854"/>
    </row>
    <row r="203" spans="1:13">
      <c r="A203" s="843"/>
      <c r="B203" s="845" t="s">
        <v>1469</v>
      </c>
      <c r="C203" s="846"/>
      <c r="D203" s="843"/>
      <c r="E203" s="855" t="s">
        <v>1471</v>
      </c>
      <c r="F203" s="856"/>
      <c r="G203" s="856"/>
      <c r="H203" s="857"/>
      <c r="I203" s="843"/>
      <c r="J203" s="863"/>
      <c r="K203" s="865"/>
      <c r="L203" s="851"/>
      <c r="M203" s="852"/>
    </row>
    <row r="204" spans="1:13">
      <c r="A204" s="844"/>
      <c r="B204" s="847"/>
      <c r="C204" s="848"/>
      <c r="D204" s="844"/>
      <c r="E204" s="858"/>
      <c r="F204" s="859"/>
      <c r="G204" s="859"/>
      <c r="H204" s="860"/>
      <c r="I204" s="844"/>
      <c r="J204" s="864"/>
      <c r="K204" s="866"/>
      <c r="L204" s="853"/>
      <c r="M204" s="854"/>
    </row>
    <row r="205" spans="1:13">
      <c r="A205" s="843"/>
      <c r="B205" s="845" t="s">
        <v>41</v>
      </c>
      <c r="C205" s="846"/>
      <c r="D205" s="843"/>
      <c r="E205" s="843"/>
      <c r="F205" s="843"/>
      <c r="G205" s="843"/>
      <c r="H205" s="863"/>
      <c r="I205" s="843"/>
      <c r="J205" s="843"/>
      <c r="K205" s="865"/>
      <c r="L205" s="851"/>
      <c r="M205" s="852"/>
    </row>
    <row r="206" spans="1:13">
      <c r="A206" s="844"/>
      <c r="B206" s="847"/>
      <c r="C206" s="848"/>
      <c r="D206" s="844"/>
      <c r="E206" s="844"/>
      <c r="F206" s="844"/>
      <c r="G206" s="844"/>
      <c r="H206" s="864"/>
      <c r="I206" s="844"/>
      <c r="J206" s="844"/>
      <c r="K206" s="866"/>
      <c r="L206" s="853"/>
      <c r="M206" s="854"/>
    </row>
    <row r="207" spans="1:13">
      <c r="A207" s="843"/>
      <c r="B207" s="845" t="s">
        <v>42</v>
      </c>
      <c r="C207" s="846"/>
      <c r="D207" s="843"/>
      <c r="E207" s="843"/>
      <c r="F207" s="843"/>
      <c r="G207" s="843"/>
      <c r="H207" s="843"/>
      <c r="I207" s="843"/>
      <c r="J207" s="843"/>
      <c r="K207" s="849"/>
      <c r="L207" s="851"/>
      <c r="M207" s="852"/>
    </row>
    <row r="208" spans="1:13">
      <c r="A208" s="844"/>
      <c r="B208" s="847"/>
      <c r="C208" s="848"/>
      <c r="D208" s="844"/>
      <c r="E208" s="844"/>
      <c r="F208" s="844"/>
      <c r="G208" s="844"/>
      <c r="H208" s="844"/>
      <c r="I208" s="844"/>
      <c r="J208" s="844"/>
      <c r="K208" s="850"/>
      <c r="L208" s="853"/>
      <c r="M208" s="854"/>
    </row>
    <row r="209" spans="1:13" ht="21">
      <c r="A209" s="34" t="s">
        <v>28</v>
      </c>
      <c r="B209" s="897" t="str">
        <f>B2</f>
        <v>展示棟</v>
      </c>
      <c r="C209" s="897"/>
      <c r="D209" s="898" t="s">
        <v>26</v>
      </c>
      <c r="E209" s="898"/>
      <c r="F209" s="898"/>
      <c r="G209" s="898"/>
      <c r="H209" s="898"/>
      <c r="I209" s="898"/>
      <c r="J209" s="898"/>
      <c r="K209" s="312"/>
      <c r="L209" s="901" t="s">
        <v>175</v>
      </c>
      <c r="M209" s="902"/>
    </row>
    <row r="210" spans="1:13" ht="14.25">
      <c r="A210" s="35"/>
      <c r="B210" s="907"/>
      <c r="C210" s="907"/>
      <c r="D210" s="899"/>
      <c r="E210" s="899"/>
      <c r="F210" s="899"/>
      <c r="G210" s="899"/>
      <c r="H210" s="899"/>
      <c r="I210" s="899"/>
      <c r="J210" s="899"/>
      <c r="K210" s="313" t="s">
        <v>29</v>
      </c>
      <c r="L210" s="903"/>
      <c r="M210" s="904"/>
    </row>
    <row r="211" spans="1:13" ht="14.25">
      <c r="A211" s="908"/>
      <c r="B211" s="903"/>
      <c r="C211" s="903"/>
      <c r="D211" s="899"/>
      <c r="E211" s="899"/>
      <c r="F211" s="899"/>
      <c r="G211" s="899"/>
      <c r="H211" s="899"/>
      <c r="I211" s="899"/>
      <c r="J211" s="899"/>
      <c r="K211" s="313" t="s">
        <v>30</v>
      </c>
      <c r="L211" s="903"/>
      <c r="M211" s="904"/>
    </row>
    <row r="212" spans="1:13">
      <c r="A212" s="909"/>
      <c r="B212" s="905"/>
      <c r="C212" s="905"/>
      <c r="D212" s="900"/>
      <c r="E212" s="900"/>
      <c r="F212" s="900"/>
      <c r="G212" s="900"/>
      <c r="H212" s="900"/>
      <c r="I212" s="900"/>
      <c r="J212" s="900"/>
      <c r="K212" s="36"/>
      <c r="L212" s="905"/>
      <c r="M212" s="906"/>
    </row>
    <row r="213" spans="1:13">
      <c r="A213" s="910" t="s">
        <v>31</v>
      </c>
      <c r="B213" s="913" t="s">
        <v>32</v>
      </c>
      <c r="C213" s="902"/>
      <c r="D213" s="913" t="s">
        <v>33</v>
      </c>
      <c r="E213" s="902"/>
      <c r="F213" s="910" t="s">
        <v>34</v>
      </c>
      <c r="G213" s="914" t="s">
        <v>35</v>
      </c>
      <c r="H213" s="910" t="s">
        <v>36</v>
      </c>
      <c r="I213" s="910" t="s">
        <v>35</v>
      </c>
      <c r="J213" s="910" t="s">
        <v>37</v>
      </c>
      <c r="K213" s="910" t="s">
        <v>38</v>
      </c>
      <c r="L213" s="913" t="s">
        <v>39</v>
      </c>
      <c r="M213" s="902"/>
    </row>
    <row r="214" spans="1:13">
      <c r="A214" s="911"/>
      <c r="B214" s="908"/>
      <c r="C214" s="904"/>
      <c r="D214" s="909"/>
      <c r="E214" s="906"/>
      <c r="F214" s="911"/>
      <c r="G214" s="915"/>
      <c r="H214" s="911"/>
      <c r="I214" s="911"/>
      <c r="J214" s="911"/>
      <c r="K214" s="911"/>
      <c r="L214" s="908"/>
      <c r="M214" s="904"/>
    </row>
    <row r="215" spans="1:13" ht="14.25">
      <c r="A215" s="911"/>
      <c r="B215" s="908"/>
      <c r="C215" s="904"/>
      <c r="D215" s="867" t="s">
        <v>565</v>
      </c>
      <c r="E215" s="867" t="s">
        <v>566</v>
      </c>
      <c r="F215" s="911"/>
      <c r="G215" s="37"/>
      <c r="H215" s="911"/>
      <c r="I215" s="911"/>
      <c r="J215" s="911"/>
      <c r="K215" s="911"/>
      <c r="L215" s="908"/>
      <c r="M215" s="904"/>
    </row>
    <row r="216" spans="1:13">
      <c r="A216" s="911"/>
      <c r="B216" s="908"/>
      <c r="C216" s="904"/>
      <c r="D216" s="916"/>
      <c r="E216" s="916"/>
      <c r="F216" s="911"/>
      <c r="G216" s="911" t="s">
        <v>27</v>
      </c>
      <c r="H216" s="911"/>
      <c r="I216" s="911"/>
      <c r="J216" s="911"/>
      <c r="K216" s="911"/>
      <c r="L216" s="908"/>
      <c r="M216" s="904"/>
    </row>
    <row r="217" spans="1:13">
      <c r="A217" s="912"/>
      <c r="B217" s="909"/>
      <c r="C217" s="906"/>
      <c r="D217" s="868"/>
      <c r="E217" s="868"/>
      <c r="F217" s="912"/>
      <c r="G217" s="912"/>
      <c r="H217" s="912"/>
      <c r="I217" s="912"/>
      <c r="J217" s="912"/>
      <c r="K217" s="912"/>
      <c r="L217" s="909"/>
      <c r="M217" s="906"/>
    </row>
    <row r="218" spans="1:13">
      <c r="A218" s="843" t="s">
        <v>104</v>
      </c>
      <c r="B218" s="855" t="s">
        <v>624</v>
      </c>
      <c r="C218" s="857"/>
      <c r="D218" s="1015"/>
      <c r="E218" s="843"/>
      <c r="F218" s="843"/>
      <c r="G218" s="843"/>
      <c r="H218" s="995"/>
      <c r="I218" s="843"/>
      <c r="J218" s="869"/>
      <c r="K218" s="865"/>
      <c r="L218" s="851"/>
      <c r="M218" s="852"/>
    </row>
    <row r="219" spans="1:13">
      <c r="A219" s="844"/>
      <c r="B219" s="858"/>
      <c r="C219" s="860"/>
      <c r="D219" s="1016"/>
      <c r="E219" s="844"/>
      <c r="F219" s="844"/>
      <c r="G219" s="844"/>
      <c r="H219" s="996"/>
      <c r="I219" s="844"/>
      <c r="J219" s="870"/>
      <c r="K219" s="866"/>
      <c r="L219" s="853"/>
      <c r="M219" s="854"/>
    </row>
    <row r="220" spans="1:13">
      <c r="A220" s="843"/>
      <c r="B220" s="855" t="s">
        <v>1078</v>
      </c>
      <c r="C220" s="857"/>
      <c r="D220" s="1015"/>
      <c r="E220" s="843"/>
      <c r="F220" s="917"/>
      <c r="G220" s="843"/>
      <c r="H220" s="863"/>
      <c r="I220" s="843"/>
      <c r="J220" s="869"/>
      <c r="K220" s="865"/>
      <c r="L220" s="893"/>
      <c r="M220" s="894"/>
    </row>
    <row r="221" spans="1:13">
      <c r="A221" s="844"/>
      <c r="B221" s="858"/>
      <c r="C221" s="860"/>
      <c r="D221" s="1016"/>
      <c r="E221" s="844"/>
      <c r="F221" s="844"/>
      <c r="G221" s="844"/>
      <c r="H221" s="864"/>
      <c r="I221" s="844"/>
      <c r="J221" s="870"/>
      <c r="K221" s="866"/>
      <c r="L221" s="895"/>
      <c r="M221" s="896"/>
    </row>
    <row r="222" spans="1:13">
      <c r="A222" s="843"/>
      <c r="B222" s="855" t="s">
        <v>115</v>
      </c>
      <c r="C222" s="857"/>
      <c r="D222" s="875"/>
      <c r="E222" s="843"/>
      <c r="F222" s="843"/>
      <c r="G222" s="843"/>
      <c r="H222" s="863"/>
      <c r="I222" s="843" t="s">
        <v>73</v>
      </c>
      <c r="J222" s="885"/>
      <c r="K222" s="865"/>
      <c r="L222" s="881"/>
      <c r="M222" s="882"/>
    </row>
    <row r="223" spans="1:13">
      <c r="A223" s="844"/>
      <c r="B223" s="858"/>
      <c r="C223" s="860"/>
      <c r="D223" s="876"/>
      <c r="E223" s="844"/>
      <c r="F223" s="844"/>
      <c r="G223" s="844"/>
      <c r="H223" s="864"/>
      <c r="I223" s="844"/>
      <c r="J223" s="886"/>
      <c r="K223" s="866"/>
      <c r="L223" s="883"/>
      <c r="M223" s="884"/>
    </row>
    <row r="224" spans="1:13">
      <c r="A224" s="843"/>
      <c r="B224" s="855"/>
      <c r="C224" s="857"/>
      <c r="D224" s="875"/>
      <c r="E224" s="843"/>
      <c r="F224" s="843"/>
      <c r="G224" s="843"/>
      <c r="H224" s="863"/>
      <c r="I224" s="843"/>
      <c r="J224" s="869"/>
      <c r="K224" s="865"/>
      <c r="L224" s="881"/>
      <c r="M224" s="882"/>
    </row>
    <row r="225" spans="1:13">
      <c r="A225" s="844"/>
      <c r="B225" s="858"/>
      <c r="C225" s="860"/>
      <c r="D225" s="876"/>
      <c r="E225" s="844"/>
      <c r="F225" s="844"/>
      <c r="G225" s="844"/>
      <c r="H225" s="864"/>
      <c r="I225" s="844"/>
      <c r="J225" s="870"/>
      <c r="K225" s="866"/>
      <c r="L225" s="883"/>
      <c r="M225" s="884"/>
    </row>
    <row r="226" spans="1:13">
      <c r="A226" s="843"/>
      <c r="B226" s="855"/>
      <c r="C226" s="857"/>
      <c r="D226" s="875"/>
      <c r="E226" s="843"/>
      <c r="F226" s="843"/>
      <c r="G226" s="843"/>
      <c r="H226" s="863"/>
      <c r="I226" s="843"/>
      <c r="J226" s="879"/>
      <c r="K226" s="865"/>
      <c r="L226" s="851"/>
      <c r="M226" s="852"/>
    </row>
    <row r="227" spans="1:13">
      <c r="A227" s="844"/>
      <c r="B227" s="858"/>
      <c r="C227" s="860"/>
      <c r="D227" s="876"/>
      <c r="E227" s="844"/>
      <c r="F227" s="844"/>
      <c r="G227" s="844"/>
      <c r="H227" s="864"/>
      <c r="I227" s="844"/>
      <c r="J227" s="880"/>
      <c r="K227" s="866"/>
      <c r="L227" s="853"/>
      <c r="M227" s="854"/>
    </row>
    <row r="228" spans="1:13">
      <c r="A228" s="482"/>
      <c r="B228" s="480"/>
      <c r="C228" s="481"/>
      <c r="D228" s="483"/>
      <c r="E228" s="482"/>
      <c r="F228" s="482"/>
      <c r="G228" s="482"/>
      <c r="H228" s="484"/>
      <c r="I228" s="482"/>
      <c r="J228" s="485"/>
      <c r="K228" s="486"/>
      <c r="L228" s="487"/>
      <c r="M228" s="488"/>
    </row>
    <row r="229" spans="1:13">
      <c r="A229" s="482"/>
      <c r="B229" s="480"/>
      <c r="C229" s="481"/>
      <c r="D229" s="483"/>
      <c r="E229" s="482"/>
      <c r="F229" s="482"/>
      <c r="G229" s="482"/>
      <c r="H229" s="484"/>
      <c r="I229" s="482"/>
      <c r="J229" s="485"/>
      <c r="K229" s="486"/>
      <c r="L229" s="487"/>
      <c r="M229" s="488"/>
    </row>
    <row r="230" spans="1:13">
      <c r="A230" s="843"/>
      <c r="B230" s="855"/>
      <c r="C230" s="857"/>
      <c r="D230" s="875"/>
      <c r="E230" s="843"/>
      <c r="F230" s="843"/>
      <c r="G230" s="843"/>
      <c r="H230" s="863"/>
      <c r="I230" s="843"/>
      <c r="J230" s="877"/>
      <c r="K230" s="865"/>
      <c r="L230" s="851"/>
      <c r="M230" s="852"/>
    </row>
    <row r="231" spans="1:13">
      <c r="A231" s="844"/>
      <c r="B231" s="858"/>
      <c r="C231" s="860"/>
      <c r="D231" s="876"/>
      <c r="E231" s="844"/>
      <c r="F231" s="844"/>
      <c r="G231" s="844"/>
      <c r="H231" s="864"/>
      <c r="I231" s="844"/>
      <c r="J231" s="878"/>
      <c r="K231" s="866"/>
      <c r="L231" s="853"/>
      <c r="M231" s="854"/>
    </row>
    <row r="232" spans="1:13">
      <c r="A232" s="843"/>
      <c r="B232" s="855"/>
      <c r="C232" s="857"/>
      <c r="D232" s="875"/>
      <c r="E232" s="843"/>
      <c r="F232" s="843"/>
      <c r="G232" s="843"/>
      <c r="H232" s="863"/>
      <c r="I232" s="843"/>
      <c r="J232" s="877"/>
      <c r="K232" s="865"/>
      <c r="L232" s="851"/>
      <c r="M232" s="852"/>
    </row>
    <row r="233" spans="1:13">
      <c r="A233" s="844"/>
      <c r="B233" s="858"/>
      <c r="C233" s="860"/>
      <c r="D233" s="876"/>
      <c r="E233" s="844"/>
      <c r="F233" s="844"/>
      <c r="G233" s="844"/>
      <c r="H233" s="864"/>
      <c r="I233" s="844"/>
      <c r="J233" s="878"/>
      <c r="K233" s="866"/>
      <c r="L233" s="853"/>
      <c r="M233" s="854"/>
    </row>
    <row r="234" spans="1:13">
      <c r="A234" s="843"/>
      <c r="B234" s="855"/>
      <c r="C234" s="857"/>
      <c r="D234" s="875"/>
      <c r="E234" s="843"/>
      <c r="F234" s="843"/>
      <c r="G234" s="843"/>
      <c r="H234" s="863"/>
      <c r="I234" s="843"/>
      <c r="J234" s="877"/>
      <c r="K234" s="865"/>
      <c r="L234" s="851"/>
      <c r="M234" s="852"/>
    </row>
    <row r="235" spans="1:13">
      <c r="A235" s="844"/>
      <c r="B235" s="858"/>
      <c r="C235" s="860"/>
      <c r="D235" s="876"/>
      <c r="E235" s="844"/>
      <c r="F235" s="844"/>
      <c r="G235" s="844"/>
      <c r="H235" s="864"/>
      <c r="I235" s="844"/>
      <c r="J235" s="878"/>
      <c r="K235" s="866"/>
      <c r="L235" s="853"/>
      <c r="M235" s="854"/>
    </row>
    <row r="236" spans="1:13">
      <c r="A236" s="843"/>
      <c r="B236" s="855"/>
      <c r="C236" s="857"/>
      <c r="D236" s="843"/>
      <c r="E236" s="867"/>
      <c r="F236" s="843"/>
      <c r="G236" s="843"/>
      <c r="H236" s="863"/>
      <c r="I236" s="843"/>
      <c r="J236" s="869"/>
      <c r="K236" s="865"/>
      <c r="L236" s="851"/>
      <c r="M236" s="852"/>
    </row>
    <row r="237" spans="1:13">
      <c r="A237" s="844"/>
      <c r="B237" s="858"/>
      <c r="C237" s="860"/>
      <c r="D237" s="844"/>
      <c r="E237" s="868"/>
      <c r="F237" s="844"/>
      <c r="G237" s="844"/>
      <c r="H237" s="864"/>
      <c r="I237" s="844"/>
      <c r="J237" s="870"/>
      <c r="K237" s="866"/>
      <c r="L237" s="853"/>
      <c r="M237" s="854"/>
    </row>
    <row r="238" spans="1:13">
      <c r="A238" s="843"/>
      <c r="B238" s="855"/>
      <c r="C238" s="857"/>
      <c r="D238" s="843"/>
      <c r="E238" s="867"/>
      <c r="F238" s="843"/>
      <c r="G238" s="843"/>
      <c r="H238" s="863"/>
      <c r="I238" s="843"/>
      <c r="J238" s="869"/>
      <c r="K238" s="865"/>
      <c r="L238" s="851"/>
      <c r="M238" s="852"/>
    </row>
    <row r="239" spans="1:13">
      <c r="A239" s="844"/>
      <c r="B239" s="858"/>
      <c r="C239" s="860"/>
      <c r="D239" s="844"/>
      <c r="E239" s="868"/>
      <c r="F239" s="844"/>
      <c r="G239" s="844"/>
      <c r="H239" s="864"/>
      <c r="I239" s="844"/>
      <c r="J239" s="870"/>
      <c r="K239" s="866"/>
      <c r="L239" s="853"/>
      <c r="M239" s="854"/>
    </row>
    <row r="240" spans="1:13">
      <c r="A240" s="843"/>
      <c r="B240" s="855"/>
      <c r="C240" s="857"/>
      <c r="D240" s="843"/>
      <c r="E240" s="867"/>
      <c r="F240" s="843"/>
      <c r="G240" s="843"/>
      <c r="H240" s="863"/>
      <c r="I240" s="843"/>
      <c r="J240" s="869"/>
      <c r="K240" s="865"/>
      <c r="L240" s="851"/>
      <c r="M240" s="852"/>
    </row>
    <row r="241" spans="1:13">
      <c r="A241" s="844"/>
      <c r="B241" s="858"/>
      <c r="C241" s="860"/>
      <c r="D241" s="844"/>
      <c r="E241" s="868"/>
      <c r="F241" s="844"/>
      <c r="G241" s="844"/>
      <c r="H241" s="864"/>
      <c r="I241" s="844"/>
      <c r="J241" s="870"/>
      <c r="K241" s="866"/>
      <c r="L241" s="853"/>
      <c r="M241" s="854"/>
    </row>
    <row r="242" spans="1:13">
      <c r="A242" s="843"/>
      <c r="B242" s="855"/>
      <c r="C242" s="857"/>
      <c r="D242" s="843"/>
      <c r="E242" s="867"/>
      <c r="F242" s="843"/>
      <c r="G242" s="843"/>
      <c r="H242" s="863"/>
      <c r="I242" s="843"/>
      <c r="J242" s="869"/>
      <c r="K242" s="865"/>
      <c r="L242" s="851"/>
      <c r="M242" s="852"/>
    </row>
    <row r="243" spans="1:13">
      <c r="A243" s="844"/>
      <c r="B243" s="858"/>
      <c r="C243" s="860"/>
      <c r="D243" s="844"/>
      <c r="E243" s="868"/>
      <c r="F243" s="844"/>
      <c r="G243" s="844"/>
      <c r="H243" s="864"/>
      <c r="I243" s="844"/>
      <c r="J243" s="870"/>
      <c r="K243" s="866"/>
      <c r="L243" s="853"/>
      <c r="M243" s="854"/>
    </row>
    <row r="244" spans="1:13">
      <c r="A244" s="843"/>
      <c r="B244" s="845" t="s">
        <v>1469</v>
      </c>
      <c r="C244" s="846"/>
      <c r="D244" s="843"/>
      <c r="E244" s="855" t="s">
        <v>1471</v>
      </c>
      <c r="F244" s="856"/>
      <c r="G244" s="856"/>
      <c r="H244" s="857"/>
      <c r="I244" s="843"/>
      <c r="J244" s="863"/>
      <c r="K244" s="865"/>
      <c r="L244" s="851"/>
      <c r="M244" s="852"/>
    </row>
    <row r="245" spans="1:13">
      <c r="A245" s="844"/>
      <c r="B245" s="847"/>
      <c r="C245" s="848"/>
      <c r="D245" s="844"/>
      <c r="E245" s="858"/>
      <c r="F245" s="859"/>
      <c r="G245" s="859"/>
      <c r="H245" s="860"/>
      <c r="I245" s="844"/>
      <c r="J245" s="864"/>
      <c r="K245" s="866"/>
      <c r="L245" s="853"/>
      <c r="M245" s="854"/>
    </row>
    <row r="246" spans="1:13">
      <c r="A246" s="843"/>
      <c r="B246" s="845" t="s">
        <v>41</v>
      </c>
      <c r="C246" s="846"/>
      <c r="D246" s="843"/>
      <c r="E246" s="843"/>
      <c r="F246" s="843"/>
      <c r="G246" s="843"/>
      <c r="H246" s="863"/>
      <c r="I246" s="843"/>
      <c r="J246" s="843"/>
      <c r="K246" s="865"/>
      <c r="L246" s="851"/>
      <c r="M246" s="852"/>
    </row>
    <row r="247" spans="1:13">
      <c r="A247" s="844"/>
      <c r="B247" s="847"/>
      <c r="C247" s="848"/>
      <c r="D247" s="844"/>
      <c r="E247" s="844"/>
      <c r="F247" s="844"/>
      <c r="G247" s="844"/>
      <c r="H247" s="864"/>
      <c r="I247" s="844"/>
      <c r="J247" s="844"/>
      <c r="K247" s="866"/>
      <c r="L247" s="853"/>
      <c r="M247" s="854"/>
    </row>
    <row r="248" spans="1:13">
      <c r="A248" s="843"/>
      <c r="B248" s="845" t="s">
        <v>42</v>
      </c>
      <c r="C248" s="846"/>
      <c r="D248" s="843"/>
      <c r="E248" s="843"/>
      <c r="F248" s="843"/>
      <c r="G248" s="843"/>
      <c r="H248" s="843"/>
      <c r="I248" s="843"/>
      <c r="J248" s="843"/>
      <c r="K248" s="849"/>
      <c r="L248" s="851"/>
      <c r="M248" s="852"/>
    </row>
    <row r="249" spans="1:13">
      <c r="A249" s="844"/>
      <c r="B249" s="847"/>
      <c r="C249" s="848"/>
      <c r="D249" s="844"/>
      <c r="E249" s="844"/>
      <c r="F249" s="844"/>
      <c r="G249" s="844"/>
      <c r="H249" s="844"/>
      <c r="I249" s="844"/>
      <c r="J249" s="844"/>
      <c r="K249" s="850"/>
      <c r="L249" s="853"/>
      <c r="M249" s="854"/>
    </row>
    <row r="250" spans="1:13" ht="21">
      <c r="A250" s="34" t="s">
        <v>28</v>
      </c>
      <c r="B250" s="897" t="str">
        <f>B2</f>
        <v>展示棟</v>
      </c>
      <c r="C250" s="897"/>
      <c r="D250" s="898" t="s">
        <v>26</v>
      </c>
      <c r="E250" s="898"/>
      <c r="F250" s="898"/>
      <c r="G250" s="898"/>
      <c r="H250" s="898"/>
      <c r="I250" s="898"/>
      <c r="J250" s="898"/>
      <c r="K250" s="312"/>
      <c r="L250" s="901" t="s">
        <v>625</v>
      </c>
      <c r="M250" s="902"/>
    </row>
    <row r="251" spans="1:13" ht="14.25">
      <c r="A251" s="35"/>
      <c r="B251" s="907"/>
      <c r="C251" s="907"/>
      <c r="D251" s="899"/>
      <c r="E251" s="899"/>
      <c r="F251" s="899"/>
      <c r="G251" s="899"/>
      <c r="H251" s="899"/>
      <c r="I251" s="899"/>
      <c r="J251" s="899"/>
      <c r="K251" s="313" t="s">
        <v>29</v>
      </c>
      <c r="L251" s="903"/>
      <c r="M251" s="904"/>
    </row>
    <row r="252" spans="1:13" ht="14.25">
      <c r="A252" s="908"/>
      <c r="B252" s="903"/>
      <c r="C252" s="903"/>
      <c r="D252" s="899"/>
      <c r="E252" s="899"/>
      <c r="F252" s="899"/>
      <c r="G252" s="899"/>
      <c r="H252" s="899"/>
      <c r="I252" s="899"/>
      <c r="J252" s="899"/>
      <c r="K252" s="313" t="s">
        <v>30</v>
      </c>
      <c r="L252" s="903"/>
      <c r="M252" s="904"/>
    </row>
    <row r="253" spans="1:13">
      <c r="A253" s="909"/>
      <c r="B253" s="905"/>
      <c r="C253" s="905"/>
      <c r="D253" s="900"/>
      <c r="E253" s="900"/>
      <c r="F253" s="900"/>
      <c r="G253" s="900"/>
      <c r="H253" s="900"/>
      <c r="I253" s="900"/>
      <c r="J253" s="900"/>
      <c r="K253" s="36"/>
      <c r="L253" s="905"/>
      <c r="M253" s="906"/>
    </row>
    <row r="254" spans="1:13">
      <c r="A254" s="910" t="s">
        <v>31</v>
      </c>
      <c r="B254" s="913" t="s">
        <v>32</v>
      </c>
      <c r="C254" s="902"/>
      <c r="D254" s="913" t="s">
        <v>33</v>
      </c>
      <c r="E254" s="902"/>
      <c r="F254" s="910" t="s">
        <v>34</v>
      </c>
      <c r="G254" s="914" t="s">
        <v>35</v>
      </c>
      <c r="H254" s="910" t="s">
        <v>36</v>
      </c>
      <c r="I254" s="910" t="s">
        <v>35</v>
      </c>
      <c r="J254" s="910" t="s">
        <v>37</v>
      </c>
      <c r="K254" s="910" t="s">
        <v>38</v>
      </c>
      <c r="L254" s="913" t="s">
        <v>39</v>
      </c>
      <c r="M254" s="902"/>
    </row>
    <row r="255" spans="1:13">
      <c r="A255" s="911"/>
      <c r="B255" s="908"/>
      <c r="C255" s="904"/>
      <c r="D255" s="909"/>
      <c r="E255" s="906"/>
      <c r="F255" s="911"/>
      <c r="G255" s="915"/>
      <c r="H255" s="911"/>
      <c r="I255" s="911"/>
      <c r="J255" s="911"/>
      <c r="K255" s="911"/>
      <c r="L255" s="908"/>
      <c r="M255" s="904"/>
    </row>
    <row r="256" spans="1:13" ht="14.25">
      <c r="A256" s="911"/>
      <c r="B256" s="908"/>
      <c r="C256" s="904"/>
      <c r="D256" s="867" t="s">
        <v>565</v>
      </c>
      <c r="E256" s="867" t="s">
        <v>566</v>
      </c>
      <c r="F256" s="911"/>
      <c r="G256" s="37"/>
      <c r="H256" s="911"/>
      <c r="I256" s="911"/>
      <c r="J256" s="911"/>
      <c r="K256" s="911"/>
      <c r="L256" s="908"/>
      <c r="M256" s="904"/>
    </row>
    <row r="257" spans="1:13">
      <c r="A257" s="911"/>
      <c r="B257" s="908"/>
      <c r="C257" s="904"/>
      <c r="D257" s="916"/>
      <c r="E257" s="916"/>
      <c r="F257" s="911"/>
      <c r="G257" s="911" t="s">
        <v>27</v>
      </c>
      <c r="H257" s="911"/>
      <c r="I257" s="911"/>
      <c r="J257" s="911"/>
      <c r="K257" s="911"/>
      <c r="L257" s="908"/>
      <c r="M257" s="904"/>
    </row>
    <row r="258" spans="1:13">
      <c r="A258" s="912"/>
      <c r="B258" s="909"/>
      <c r="C258" s="906"/>
      <c r="D258" s="868"/>
      <c r="E258" s="868"/>
      <c r="F258" s="912"/>
      <c r="G258" s="912"/>
      <c r="H258" s="912"/>
      <c r="I258" s="912"/>
      <c r="J258" s="912"/>
      <c r="K258" s="912"/>
      <c r="L258" s="909"/>
      <c r="M258" s="906"/>
    </row>
    <row r="259" spans="1:13">
      <c r="A259" s="843" t="s">
        <v>103</v>
      </c>
      <c r="B259" s="855" t="s">
        <v>626</v>
      </c>
      <c r="C259" s="857"/>
      <c r="D259" s="875"/>
      <c r="E259" s="843"/>
      <c r="F259" s="843"/>
      <c r="G259" s="843"/>
      <c r="H259" s="976">
        <f>'展示棟数量計算表(建築)'!L172</f>
        <v>44.1</v>
      </c>
      <c r="I259" s="843" t="s">
        <v>531</v>
      </c>
      <c r="J259" s="869"/>
      <c r="K259" s="865"/>
      <c r="L259" s="851"/>
      <c r="M259" s="852"/>
    </row>
    <row r="260" spans="1:13">
      <c r="A260" s="844"/>
      <c r="B260" s="858"/>
      <c r="C260" s="860"/>
      <c r="D260" s="876"/>
      <c r="E260" s="844"/>
      <c r="F260" s="844"/>
      <c r="G260" s="844"/>
      <c r="H260" s="977"/>
      <c r="I260" s="844"/>
      <c r="J260" s="870"/>
      <c r="K260" s="866"/>
      <c r="L260" s="853"/>
      <c r="M260" s="854"/>
    </row>
    <row r="261" spans="1:13">
      <c r="A261" s="843"/>
      <c r="B261" s="855" t="s">
        <v>222</v>
      </c>
      <c r="C261" s="857"/>
      <c r="D261" s="875"/>
      <c r="E261" s="843"/>
      <c r="F261" s="843"/>
      <c r="G261" s="843"/>
      <c r="H261" s="863">
        <f>'展示棟数量計算表(建築)'!L172</f>
        <v>44.1</v>
      </c>
      <c r="I261" s="843" t="s">
        <v>531</v>
      </c>
      <c r="J261" s="869"/>
      <c r="K261" s="865"/>
      <c r="L261" s="851"/>
      <c r="M261" s="852"/>
    </row>
    <row r="262" spans="1:13">
      <c r="A262" s="844"/>
      <c r="B262" s="858"/>
      <c r="C262" s="860"/>
      <c r="D262" s="876"/>
      <c r="E262" s="844"/>
      <c r="F262" s="844"/>
      <c r="G262" s="844"/>
      <c r="H262" s="864"/>
      <c r="I262" s="844"/>
      <c r="J262" s="870"/>
      <c r="K262" s="866"/>
      <c r="L262" s="853"/>
      <c r="M262" s="854"/>
    </row>
    <row r="263" spans="1:13">
      <c r="A263" s="843"/>
      <c r="B263" s="855"/>
      <c r="C263" s="857"/>
      <c r="D263" s="875"/>
      <c r="E263" s="843"/>
      <c r="F263" s="917"/>
      <c r="G263" s="843"/>
      <c r="H263" s="863"/>
      <c r="I263" s="843"/>
      <c r="J263" s="869"/>
      <c r="K263" s="865"/>
      <c r="L263" s="893"/>
      <c r="M263" s="894"/>
    </row>
    <row r="264" spans="1:13">
      <c r="A264" s="844"/>
      <c r="B264" s="858"/>
      <c r="C264" s="860"/>
      <c r="D264" s="876"/>
      <c r="E264" s="844"/>
      <c r="F264" s="844"/>
      <c r="G264" s="844"/>
      <c r="H264" s="864"/>
      <c r="I264" s="844"/>
      <c r="J264" s="870"/>
      <c r="K264" s="866"/>
      <c r="L264" s="895"/>
      <c r="M264" s="896"/>
    </row>
    <row r="265" spans="1:13">
      <c r="A265" s="843"/>
      <c r="B265" s="855"/>
      <c r="C265" s="857"/>
      <c r="D265" s="875"/>
      <c r="E265" s="843"/>
      <c r="F265" s="843"/>
      <c r="G265" s="843"/>
      <c r="H265" s="863"/>
      <c r="I265" s="843"/>
      <c r="J265" s="869"/>
      <c r="K265" s="865"/>
      <c r="L265" s="851"/>
      <c r="M265" s="852"/>
    </row>
    <row r="266" spans="1:13">
      <c r="A266" s="844"/>
      <c r="B266" s="858"/>
      <c r="C266" s="860"/>
      <c r="D266" s="876"/>
      <c r="E266" s="844"/>
      <c r="F266" s="844"/>
      <c r="G266" s="844"/>
      <c r="H266" s="864"/>
      <c r="I266" s="844"/>
      <c r="J266" s="870"/>
      <c r="K266" s="866"/>
      <c r="L266" s="853"/>
      <c r="M266" s="854"/>
    </row>
    <row r="267" spans="1:13">
      <c r="A267" s="843"/>
      <c r="B267" s="881" t="s">
        <v>627</v>
      </c>
      <c r="C267" s="882"/>
      <c r="D267" s="875" t="s">
        <v>224</v>
      </c>
      <c r="E267" s="843"/>
      <c r="F267" s="843"/>
      <c r="G267" s="843"/>
      <c r="H267" s="863">
        <v>1</v>
      </c>
      <c r="I267" s="843" t="s">
        <v>223</v>
      </c>
      <c r="J267" s="869"/>
      <c r="K267" s="865"/>
      <c r="L267" s="881"/>
      <c r="M267" s="882"/>
    </row>
    <row r="268" spans="1:13">
      <c r="A268" s="844"/>
      <c r="B268" s="883"/>
      <c r="C268" s="884"/>
      <c r="D268" s="876"/>
      <c r="E268" s="844"/>
      <c r="F268" s="844"/>
      <c r="G268" s="844"/>
      <c r="H268" s="864"/>
      <c r="I268" s="844"/>
      <c r="J268" s="870"/>
      <c r="K268" s="866"/>
      <c r="L268" s="883"/>
      <c r="M268" s="884"/>
    </row>
    <row r="269" spans="1:13">
      <c r="A269" s="843"/>
      <c r="B269" s="855"/>
      <c r="C269" s="857"/>
      <c r="D269" s="875"/>
      <c r="E269" s="843"/>
      <c r="F269" s="843"/>
      <c r="G269" s="843"/>
      <c r="H269" s="863"/>
      <c r="I269" s="843"/>
      <c r="J269" s="869"/>
      <c r="K269" s="865"/>
      <c r="L269" s="851"/>
      <c r="M269" s="852"/>
    </row>
    <row r="270" spans="1:13">
      <c r="A270" s="844"/>
      <c r="B270" s="858"/>
      <c r="C270" s="860"/>
      <c r="D270" s="876"/>
      <c r="E270" s="844"/>
      <c r="F270" s="844"/>
      <c r="G270" s="844"/>
      <c r="H270" s="864"/>
      <c r="I270" s="844"/>
      <c r="J270" s="870"/>
      <c r="K270" s="866"/>
      <c r="L270" s="853"/>
      <c r="M270" s="854"/>
    </row>
    <row r="271" spans="1:13">
      <c r="A271" s="843"/>
      <c r="B271" s="855" t="s">
        <v>628</v>
      </c>
      <c r="C271" s="857"/>
      <c r="D271" s="875"/>
      <c r="E271" s="843"/>
      <c r="F271" s="843"/>
      <c r="G271" s="843"/>
      <c r="H271" s="863">
        <f>'展示棟数量計算表(建築)'!L172</f>
        <v>44.1</v>
      </c>
      <c r="I271" s="843" t="s">
        <v>531</v>
      </c>
      <c r="J271" s="879"/>
      <c r="K271" s="865"/>
      <c r="L271" s="851"/>
      <c r="M271" s="852"/>
    </row>
    <row r="272" spans="1:13">
      <c r="A272" s="844"/>
      <c r="B272" s="858"/>
      <c r="C272" s="860"/>
      <c r="D272" s="876"/>
      <c r="E272" s="844"/>
      <c r="F272" s="844"/>
      <c r="G272" s="844"/>
      <c r="H272" s="864"/>
      <c r="I272" s="844"/>
      <c r="J272" s="880"/>
      <c r="K272" s="866"/>
      <c r="L272" s="853"/>
      <c r="M272" s="854"/>
    </row>
    <row r="273" spans="1:13">
      <c r="A273" s="843"/>
      <c r="B273" s="855"/>
      <c r="C273" s="857"/>
      <c r="D273" s="875"/>
      <c r="E273" s="843"/>
      <c r="F273" s="843"/>
      <c r="G273" s="843"/>
      <c r="H273" s="863"/>
      <c r="I273" s="843"/>
      <c r="J273" s="877"/>
      <c r="K273" s="865"/>
      <c r="L273" s="851"/>
      <c r="M273" s="852"/>
    </row>
    <row r="274" spans="1:13">
      <c r="A274" s="844"/>
      <c r="B274" s="858"/>
      <c r="C274" s="860"/>
      <c r="D274" s="876"/>
      <c r="E274" s="844"/>
      <c r="F274" s="844"/>
      <c r="G274" s="844"/>
      <c r="H274" s="864"/>
      <c r="I274" s="844"/>
      <c r="J274" s="878"/>
      <c r="K274" s="866"/>
      <c r="L274" s="853"/>
      <c r="M274" s="854"/>
    </row>
    <row r="275" spans="1:13">
      <c r="A275" s="843"/>
      <c r="B275" s="855"/>
      <c r="C275" s="857"/>
      <c r="D275" s="875"/>
      <c r="E275" s="843"/>
      <c r="F275" s="843"/>
      <c r="G275" s="843"/>
      <c r="H275" s="863"/>
      <c r="I275" s="843"/>
      <c r="J275" s="877"/>
      <c r="K275" s="865"/>
      <c r="L275" s="851"/>
      <c r="M275" s="852"/>
    </row>
    <row r="276" spans="1:13">
      <c r="A276" s="844"/>
      <c r="B276" s="858"/>
      <c r="C276" s="860"/>
      <c r="D276" s="876"/>
      <c r="E276" s="844"/>
      <c r="F276" s="844"/>
      <c r="G276" s="844"/>
      <c r="H276" s="864"/>
      <c r="I276" s="844"/>
      <c r="J276" s="878"/>
      <c r="K276" s="866"/>
      <c r="L276" s="853"/>
      <c r="M276" s="854"/>
    </row>
    <row r="277" spans="1:13">
      <c r="A277" s="843"/>
      <c r="B277" s="855"/>
      <c r="C277" s="857"/>
      <c r="D277" s="875"/>
      <c r="E277" s="843"/>
      <c r="F277" s="843"/>
      <c r="G277" s="843"/>
      <c r="H277" s="863"/>
      <c r="I277" s="843"/>
      <c r="J277" s="877"/>
      <c r="K277" s="865"/>
      <c r="L277" s="851"/>
      <c r="M277" s="852"/>
    </row>
    <row r="278" spans="1:13">
      <c r="A278" s="844"/>
      <c r="B278" s="858"/>
      <c r="C278" s="860"/>
      <c r="D278" s="876"/>
      <c r="E278" s="844"/>
      <c r="F278" s="844"/>
      <c r="G278" s="844"/>
      <c r="H278" s="864"/>
      <c r="I278" s="844"/>
      <c r="J278" s="878"/>
      <c r="K278" s="866"/>
      <c r="L278" s="853"/>
      <c r="M278" s="854"/>
    </row>
    <row r="279" spans="1:13">
      <c r="A279" s="843"/>
      <c r="B279" s="855"/>
      <c r="C279" s="857"/>
      <c r="D279" s="843"/>
      <c r="E279" s="867"/>
      <c r="F279" s="843"/>
      <c r="G279" s="843"/>
      <c r="H279" s="863"/>
      <c r="I279" s="843"/>
      <c r="J279" s="869"/>
      <c r="K279" s="865"/>
      <c r="L279" s="851"/>
      <c r="M279" s="852"/>
    </row>
    <row r="280" spans="1:13">
      <c r="A280" s="844"/>
      <c r="B280" s="858"/>
      <c r="C280" s="860"/>
      <c r="D280" s="844"/>
      <c r="E280" s="868"/>
      <c r="F280" s="844"/>
      <c r="G280" s="844"/>
      <c r="H280" s="864"/>
      <c r="I280" s="844"/>
      <c r="J280" s="870"/>
      <c r="K280" s="866"/>
      <c r="L280" s="853"/>
      <c r="M280" s="854"/>
    </row>
    <row r="281" spans="1:13">
      <c r="A281" s="843"/>
      <c r="B281" s="855"/>
      <c r="C281" s="857"/>
      <c r="D281" s="843"/>
      <c r="E281" s="867"/>
      <c r="F281" s="843"/>
      <c r="G281" s="843"/>
      <c r="H281" s="863"/>
      <c r="I281" s="843"/>
      <c r="J281" s="869"/>
      <c r="K281" s="865"/>
      <c r="L281" s="851"/>
      <c r="M281" s="852"/>
    </row>
    <row r="282" spans="1:13">
      <c r="A282" s="844"/>
      <c r="B282" s="858"/>
      <c r="C282" s="860"/>
      <c r="D282" s="844"/>
      <c r="E282" s="868"/>
      <c r="F282" s="844"/>
      <c r="G282" s="844"/>
      <c r="H282" s="864"/>
      <c r="I282" s="844"/>
      <c r="J282" s="870"/>
      <c r="K282" s="866"/>
      <c r="L282" s="853"/>
      <c r="M282" s="854"/>
    </row>
    <row r="283" spans="1:13">
      <c r="A283" s="843"/>
      <c r="B283" s="855"/>
      <c r="C283" s="857"/>
      <c r="D283" s="843"/>
      <c r="E283" s="867"/>
      <c r="F283" s="843"/>
      <c r="G283" s="843"/>
      <c r="H283" s="863"/>
      <c r="I283" s="843"/>
      <c r="J283" s="869"/>
      <c r="K283" s="865"/>
      <c r="L283" s="851"/>
      <c r="M283" s="852"/>
    </row>
    <row r="284" spans="1:13">
      <c r="A284" s="844"/>
      <c r="B284" s="858"/>
      <c r="C284" s="860"/>
      <c r="D284" s="844"/>
      <c r="E284" s="868"/>
      <c r="F284" s="844"/>
      <c r="G284" s="844"/>
      <c r="H284" s="864"/>
      <c r="I284" s="844"/>
      <c r="J284" s="870"/>
      <c r="K284" s="866"/>
      <c r="L284" s="853"/>
      <c r="M284" s="854"/>
    </row>
    <row r="285" spans="1:13">
      <c r="A285" s="843"/>
      <c r="B285" s="855"/>
      <c r="C285" s="857"/>
      <c r="D285" s="843"/>
      <c r="E285" s="867"/>
      <c r="F285" s="843"/>
      <c r="G285" s="843"/>
      <c r="H285" s="863"/>
      <c r="I285" s="843"/>
      <c r="J285" s="869"/>
      <c r="K285" s="865"/>
      <c r="L285" s="851"/>
      <c r="M285" s="852"/>
    </row>
    <row r="286" spans="1:13">
      <c r="A286" s="844"/>
      <c r="B286" s="858"/>
      <c r="C286" s="860"/>
      <c r="D286" s="844"/>
      <c r="E286" s="868"/>
      <c r="F286" s="844"/>
      <c r="G286" s="844"/>
      <c r="H286" s="864"/>
      <c r="I286" s="844"/>
      <c r="J286" s="870"/>
      <c r="K286" s="866"/>
      <c r="L286" s="853"/>
      <c r="M286" s="854"/>
    </row>
    <row r="287" spans="1:13">
      <c r="A287" s="843"/>
      <c r="B287" s="845"/>
      <c r="C287" s="846"/>
      <c r="D287" s="843"/>
      <c r="E287" s="845"/>
      <c r="F287" s="861"/>
      <c r="G287" s="846"/>
      <c r="H287" s="843"/>
      <c r="I287" s="843"/>
      <c r="J287" s="863"/>
      <c r="K287" s="865"/>
      <c r="L287" s="851"/>
      <c r="M287" s="852"/>
    </row>
    <row r="288" spans="1:13">
      <c r="A288" s="844"/>
      <c r="B288" s="847"/>
      <c r="C288" s="848"/>
      <c r="D288" s="844"/>
      <c r="E288" s="847"/>
      <c r="F288" s="862"/>
      <c r="G288" s="848"/>
      <c r="H288" s="844"/>
      <c r="I288" s="844"/>
      <c r="J288" s="864"/>
      <c r="K288" s="866"/>
      <c r="L288" s="853"/>
      <c r="M288" s="854"/>
    </row>
    <row r="289" spans="1:13">
      <c r="A289" s="843"/>
      <c r="B289" s="845" t="s">
        <v>41</v>
      </c>
      <c r="C289" s="846"/>
      <c r="D289" s="843"/>
      <c r="E289" s="843"/>
      <c r="F289" s="843"/>
      <c r="G289" s="843"/>
      <c r="H289" s="863"/>
      <c r="I289" s="843"/>
      <c r="J289" s="843"/>
      <c r="K289" s="865"/>
      <c r="L289" s="851"/>
      <c r="M289" s="852"/>
    </row>
    <row r="290" spans="1:13">
      <c r="A290" s="844"/>
      <c r="B290" s="847"/>
      <c r="C290" s="848"/>
      <c r="D290" s="844"/>
      <c r="E290" s="844"/>
      <c r="F290" s="844"/>
      <c r="G290" s="844"/>
      <c r="H290" s="864"/>
      <c r="I290" s="844"/>
      <c r="J290" s="844"/>
      <c r="K290" s="866"/>
      <c r="L290" s="853"/>
      <c r="M290" s="854"/>
    </row>
    <row r="291" spans="1:13">
      <c r="A291" s="843"/>
      <c r="B291" s="845" t="s">
        <v>42</v>
      </c>
      <c r="C291" s="846"/>
      <c r="D291" s="843"/>
      <c r="E291" s="843"/>
      <c r="F291" s="843"/>
      <c r="G291" s="843"/>
      <c r="H291" s="843"/>
      <c r="I291" s="843"/>
      <c r="J291" s="843"/>
      <c r="K291" s="849"/>
      <c r="L291" s="851"/>
      <c r="M291" s="852"/>
    </row>
    <row r="292" spans="1:13">
      <c r="A292" s="844"/>
      <c r="B292" s="847"/>
      <c r="C292" s="848"/>
      <c r="D292" s="844"/>
      <c r="E292" s="844"/>
      <c r="F292" s="844"/>
      <c r="G292" s="844"/>
      <c r="H292" s="844"/>
      <c r="I292" s="844"/>
      <c r="J292" s="844"/>
      <c r="K292" s="850"/>
      <c r="L292" s="853"/>
      <c r="M292" s="854"/>
    </row>
    <row r="293" spans="1:13" ht="21">
      <c r="A293" s="34" t="s">
        <v>28</v>
      </c>
      <c r="B293" s="897" t="str">
        <f>B2</f>
        <v>展示棟</v>
      </c>
      <c r="C293" s="897"/>
      <c r="D293" s="898" t="s">
        <v>26</v>
      </c>
      <c r="E293" s="898"/>
      <c r="F293" s="898"/>
      <c r="G293" s="898"/>
      <c r="H293" s="898"/>
      <c r="I293" s="898"/>
      <c r="J293" s="898"/>
      <c r="K293" s="312"/>
      <c r="L293" s="901" t="s">
        <v>205</v>
      </c>
      <c r="M293" s="902"/>
    </row>
    <row r="294" spans="1:13" ht="14.25" customHeight="1">
      <c r="A294" s="35"/>
      <c r="B294" s="907"/>
      <c r="C294" s="907"/>
      <c r="D294" s="899"/>
      <c r="E294" s="899"/>
      <c r="F294" s="899"/>
      <c r="G294" s="899"/>
      <c r="H294" s="899"/>
      <c r="I294" s="899"/>
      <c r="J294" s="899"/>
      <c r="K294" s="313" t="s">
        <v>29</v>
      </c>
      <c r="L294" s="903"/>
      <c r="M294" s="904"/>
    </row>
    <row r="295" spans="1:13" ht="14.25" customHeight="1">
      <c r="A295" s="908"/>
      <c r="B295" s="903"/>
      <c r="C295" s="903"/>
      <c r="D295" s="899"/>
      <c r="E295" s="899"/>
      <c r="F295" s="899"/>
      <c r="G295" s="899"/>
      <c r="H295" s="899"/>
      <c r="I295" s="899"/>
      <c r="J295" s="899"/>
      <c r="K295" s="313" t="s">
        <v>30</v>
      </c>
      <c r="L295" s="903"/>
      <c r="M295" s="904"/>
    </row>
    <row r="296" spans="1:13" ht="13.5" customHeight="1">
      <c r="A296" s="909"/>
      <c r="B296" s="905"/>
      <c r="C296" s="905"/>
      <c r="D296" s="900"/>
      <c r="E296" s="900"/>
      <c r="F296" s="900"/>
      <c r="G296" s="900"/>
      <c r="H296" s="900"/>
      <c r="I296" s="900"/>
      <c r="J296" s="900"/>
      <c r="K296" s="36"/>
      <c r="L296" s="905"/>
      <c r="M296" s="906"/>
    </row>
    <row r="297" spans="1:13" ht="13.5" customHeight="1">
      <c r="A297" s="910" t="s">
        <v>31</v>
      </c>
      <c r="B297" s="913" t="s">
        <v>32</v>
      </c>
      <c r="C297" s="902"/>
      <c r="D297" s="913" t="s">
        <v>33</v>
      </c>
      <c r="E297" s="902"/>
      <c r="F297" s="910" t="s">
        <v>34</v>
      </c>
      <c r="G297" s="914" t="s">
        <v>35</v>
      </c>
      <c r="H297" s="910" t="s">
        <v>36</v>
      </c>
      <c r="I297" s="910" t="s">
        <v>35</v>
      </c>
      <c r="J297" s="910" t="s">
        <v>37</v>
      </c>
      <c r="K297" s="910" t="s">
        <v>38</v>
      </c>
      <c r="L297" s="913" t="s">
        <v>39</v>
      </c>
      <c r="M297" s="902"/>
    </row>
    <row r="298" spans="1:13" ht="13.5" customHeight="1">
      <c r="A298" s="911"/>
      <c r="B298" s="908"/>
      <c r="C298" s="904"/>
      <c r="D298" s="909"/>
      <c r="E298" s="906"/>
      <c r="F298" s="911"/>
      <c r="G298" s="915"/>
      <c r="H298" s="911"/>
      <c r="I298" s="911"/>
      <c r="J298" s="911"/>
      <c r="K298" s="911"/>
      <c r="L298" s="908"/>
      <c r="M298" s="904"/>
    </row>
    <row r="299" spans="1:13" ht="14.25" customHeight="1">
      <c r="A299" s="911"/>
      <c r="B299" s="908"/>
      <c r="C299" s="904"/>
      <c r="D299" s="867" t="s">
        <v>565</v>
      </c>
      <c r="E299" s="867" t="s">
        <v>566</v>
      </c>
      <c r="F299" s="911"/>
      <c r="G299" s="37"/>
      <c r="H299" s="911"/>
      <c r="I299" s="911"/>
      <c r="J299" s="911"/>
      <c r="K299" s="911"/>
      <c r="L299" s="908"/>
      <c r="M299" s="904"/>
    </row>
    <row r="300" spans="1:13" ht="13.5" customHeight="1">
      <c r="A300" s="911"/>
      <c r="B300" s="908"/>
      <c r="C300" s="904"/>
      <c r="D300" s="916"/>
      <c r="E300" s="916"/>
      <c r="F300" s="911"/>
      <c r="G300" s="911" t="s">
        <v>27</v>
      </c>
      <c r="H300" s="911"/>
      <c r="I300" s="911"/>
      <c r="J300" s="911"/>
      <c r="K300" s="911"/>
      <c r="L300" s="908"/>
      <c r="M300" s="904"/>
    </row>
    <row r="301" spans="1:13" ht="13.5" customHeight="1">
      <c r="A301" s="912"/>
      <c r="B301" s="909"/>
      <c r="C301" s="906"/>
      <c r="D301" s="868"/>
      <c r="E301" s="868"/>
      <c r="F301" s="912"/>
      <c r="G301" s="912"/>
      <c r="H301" s="912"/>
      <c r="I301" s="912"/>
      <c r="J301" s="912"/>
      <c r="K301" s="912"/>
      <c r="L301" s="909"/>
      <c r="M301" s="906"/>
    </row>
    <row r="302" spans="1:13" ht="13.5" customHeight="1">
      <c r="A302" s="843" t="s">
        <v>1071</v>
      </c>
      <c r="B302" s="855"/>
      <c r="C302" s="857"/>
      <c r="D302" s="875"/>
      <c r="E302" s="843"/>
      <c r="F302" s="843"/>
      <c r="G302" s="843"/>
      <c r="H302" s="976"/>
      <c r="I302" s="843"/>
      <c r="J302" s="869"/>
      <c r="K302" s="865"/>
      <c r="L302" s="851"/>
      <c r="M302" s="852"/>
    </row>
    <row r="303" spans="1:13">
      <c r="A303" s="844"/>
      <c r="B303" s="858"/>
      <c r="C303" s="860"/>
      <c r="D303" s="876"/>
      <c r="E303" s="844"/>
      <c r="F303" s="844"/>
      <c r="G303" s="844"/>
      <c r="H303" s="977"/>
      <c r="I303" s="844"/>
      <c r="J303" s="870"/>
      <c r="K303" s="866"/>
      <c r="L303" s="853"/>
      <c r="M303" s="854"/>
    </row>
    <row r="304" spans="1:13" ht="13.5" customHeight="1">
      <c r="A304" s="843"/>
      <c r="B304" s="855" t="s">
        <v>1072</v>
      </c>
      <c r="C304" s="857"/>
      <c r="D304" s="875"/>
      <c r="E304" s="843"/>
      <c r="F304" s="843"/>
      <c r="G304" s="843"/>
      <c r="H304" s="863"/>
      <c r="I304" s="843" t="s">
        <v>1073</v>
      </c>
      <c r="J304" s="885"/>
      <c r="K304" s="865"/>
      <c r="L304" s="851"/>
      <c r="M304" s="852"/>
    </row>
    <row r="305" spans="1:13">
      <c r="A305" s="844"/>
      <c r="B305" s="858"/>
      <c r="C305" s="860"/>
      <c r="D305" s="876"/>
      <c r="E305" s="844"/>
      <c r="F305" s="844"/>
      <c r="G305" s="844"/>
      <c r="H305" s="864"/>
      <c r="I305" s="844"/>
      <c r="J305" s="886"/>
      <c r="K305" s="866"/>
      <c r="L305" s="853"/>
      <c r="M305" s="854"/>
    </row>
    <row r="306" spans="1:13">
      <c r="A306" s="843"/>
      <c r="B306" s="855" t="s">
        <v>1074</v>
      </c>
      <c r="C306" s="857"/>
      <c r="D306" s="875"/>
      <c r="E306" s="843"/>
      <c r="F306" s="917"/>
      <c r="G306" s="843"/>
      <c r="H306" s="863"/>
      <c r="I306" s="843" t="s">
        <v>1073</v>
      </c>
      <c r="J306" s="885"/>
      <c r="K306" s="865"/>
      <c r="L306" s="893"/>
      <c r="M306" s="894"/>
    </row>
    <row r="307" spans="1:13">
      <c r="A307" s="844"/>
      <c r="B307" s="858"/>
      <c r="C307" s="860"/>
      <c r="D307" s="876"/>
      <c r="E307" s="844"/>
      <c r="F307" s="844"/>
      <c r="G307" s="844"/>
      <c r="H307" s="864"/>
      <c r="I307" s="844"/>
      <c r="J307" s="886"/>
      <c r="K307" s="866"/>
      <c r="L307" s="895"/>
      <c r="M307" s="896"/>
    </row>
    <row r="308" spans="1:13">
      <c r="A308" s="843"/>
      <c r="B308" s="855"/>
      <c r="C308" s="857"/>
      <c r="D308" s="875"/>
      <c r="E308" s="843"/>
      <c r="F308" s="843"/>
      <c r="G308" s="843"/>
      <c r="H308" s="863"/>
      <c r="I308" s="843"/>
      <c r="J308" s="869"/>
      <c r="K308" s="865"/>
      <c r="L308" s="851"/>
      <c r="M308" s="852"/>
    </row>
    <row r="309" spans="1:13">
      <c r="A309" s="844"/>
      <c r="B309" s="858"/>
      <c r="C309" s="860"/>
      <c r="D309" s="876"/>
      <c r="E309" s="844"/>
      <c r="F309" s="844"/>
      <c r="G309" s="844"/>
      <c r="H309" s="864"/>
      <c r="I309" s="844"/>
      <c r="J309" s="870"/>
      <c r="K309" s="866"/>
      <c r="L309" s="853"/>
      <c r="M309" s="854"/>
    </row>
    <row r="310" spans="1:13" ht="13.5" customHeight="1">
      <c r="A310" s="843"/>
      <c r="B310" s="881"/>
      <c r="C310" s="882"/>
      <c r="D310" s="875"/>
      <c r="E310" s="843"/>
      <c r="F310" s="843"/>
      <c r="G310" s="843"/>
      <c r="H310" s="863"/>
      <c r="I310" s="843"/>
      <c r="J310" s="869"/>
      <c r="K310" s="865"/>
      <c r="L310" s="881"/>
      <c r="M310" s="882"/>
    </row>
    <row r="311" spans="1:13">
      <c r="A311" s="844"/>
      <c r="B311" s="883"/>
      <c r="C311" s="884"/>
      <c r="D311" s="876"/>
      <c r="E311" s="844"/>
      <c r="F311" s="844"/>
      <c r="G311" s="844"/>
      <c r="H311" s="864"/>
      <c r="I311" s="844"/>
      <c r="J311" s="870"/>
      <c r="K311" s="866"/>
      <c r="L311" s="883"/>
      <c r="M311" s="884"/>
    </row>
    <row r="312" spans="1:13" ht="13.5" customHeight="1">
      <c r="A312" s="843"/>
      <c r="B312" s="855"/>
      <c r="C312" s="857"/>
      <c r="D312" s="875"/>
      <c r="E312" s="843"/>
      <c r="F312" s="843"/>
      <c r="G312" s="843"/>
      <c r="H312" s="863"/>
      <c r="I312" s="843"/>
      <c r="J312" s="869"/>
      <c r="K312" s="865"/>
      <c r="L312" s="851"/>
      <c r="M312" s="852"/>
    </row>
    <row r="313" spans="1:13">
      <c r="A313" s="844"/>
      <c r="B313" s="858"/>
      <c r="C313" s="860"/>
      <c r="D313" s="876"/>
      <c r="E313" s="844"/>
      <c r="F313" s="844"/>
      <c r="G313" s="844"/>
      <c r="H313" s="864"/>
      <c r="I313" s="844"/>
      <c r="J313" s="870"/>
      <c r="K313" s="866"/>
      <c r="L313" s="853"/>
      <c r="M313" s="854"/>
    </row>
    <row r="314" spans="1:13">
      <c r="A314" s="843"/>
      <c r="B314" s="855"/>
      <c r="C314" s="857"/>
      <c r="D314" s="875"/>
      <c r="E314" s="843"/>
      <c r="F314" s="843"/>
      <c r="G314" s="843"/>
      <c r="H314" s="863"/>
      <c r="I314" s="843"/>
      <c r="J314" s="879"/>
      <c r="K314" s="865"/>
      <c r="L314" s="851"/>
      <c r="M314" s="852"/>
    </row>
    <row r="315" spans="1:13">
      <c r="A315" s="844"/>
      <c r="B315" s="858"/>
      <c r="C315" s="860"/>
      <c r="D315" s="876"/>
      <c r="E315" s="844"/>
      <c r="F315" s="844"/>
      <c r="G315" s="844"/>
      <c r="H315" s="864"/>
      <c r="I315" s="844"/>
      <c r="J315" s="880"/>
      <c r="K315" s="866"/>
      <c r="L315" s="853"/>
      <c r="M315" s="854"/>
    </row>
    <row r="316" spans="1:13">
      <c r="A316" s="843"/>
      <c r="B316" s="855"/>
      <c r="C316" s="857"/>
      <c r="D316" s="875"/>
      <c r="E316" s="843"/>
      <c r="F316" s="843"/>
      <c r="G316" s="843"/>
      <c r="H316" s="863"/>
      <c r="I316" s="843"/>
      <c r="J316" s="877"/>
      <c r="K316" s="865"/>
      <c r="L316" s="851"/>
      <c r="M316" s="852"/>
    </row>
    <row r="317" spans="1:13">
      <c r="A317" s="844"/>
      <c r="B317" s="858"/>
      <c r="C317" s="860"/>
      <c r="D317" s="876"/>
      <c r="E317" s="844"/>
      <c r="F317" s="844"/>
      <c r="G317" s="844"/>
      <c r="H317" s="864"/>
      <c r="I317" s="844"/>
      <c r="J317" s="878"/>
      <c r="K317" s="866"/>
      <c r="L317" s="853"/>
      <c r="M317" s="854"/>
    </row>
    <row r="318" spans="1:13">
      <c r="A318" s="843"/>
      <c r="B318" s="855"/>
      <c r="C318" s="857"/>
      <c r="D318" s="875"/>
      <c r="E318" s="843"/>
      <c r="F318" s="843"/>
      <c r="G318" s="843"/>
      <c r="H318" s="863"/>
      <c r="I318" s="843"/>
      <c r="J318" s="877"/>
      <c r="K318" s="865"/>
      <c r="L318" s="851"/>
      <c r="M318" s="852"/>
    </row>
    <row r="319" spans="1:13">
      <c r="A319" s="844"/>
      <c r="B319" s="858"/>
      <c r="C319" s="860"/>
      <c r="D319" s="876"/>
      <c r="E319" s="844"/>
      <c r="F319" s="844"/>
      <c r="G319" s="844"/>
      <c r="H319" s="864"/>
      <c r="I319" s="844"/>
      <c r="J319" s="878"/>
      <c r="K319" s="866"/>
      <c r="L319" s="853"/>
      <c r="M319" s="854"/>
    </row>
    <row r="320" spans="1:13">
      <c r="A320" s="843"/>
      <c r="B320" s="855"/>
      <c r="C320" s="857"/>
      <c r="D320" s="875"/>
      <c r="E320" s="843"/>
      <c r="F320" s="843"/>
      <c r="G320" s="843"/>
      <c r="H320" s="863"/>
      <c r="I320" s="843"/>
      <c r="J320" s="877"/>
      <c r="K320" s="865"/>
      <c r="L320" s="851"/>
      <c r="M320" s="852"/>
    </row>
    <row r="321" spans="1:13">
      <c r="A321" s="844"/>
      <c r="B321" s="858"/>
      <c r="C321" s="860"/>
      <c r="D321" s="876"/>
      <c r="E321" s="844"/>
      <c r="F321" s="844"/>
      <c r="G321" s="844"/>
      <c r="H321" s="864"/>
      <c r="I321" s="844"/>
      <c r="J321" s="878"/>
      <c r="K321" s="866"/>
      <c r="L321" s="853"/>
      <c r="M321" s="854"/>
    </row>
    <row r="322" spans="1:13">
      <c r="A322" s="843"/>
      <c r="B322" s="855"/>
      <c r="C322" s="857"/>
      <c r="D322" s="843"/>
      <c r="E322" s="867"/>
      <c r="F322" s="843"/>
      <c r="G322" s="843"/>
      <c r="H322" s="863"/>
      <c r="I322" s="843"/>
      <c r="J322" s="869"/>
      <c r="K322" s="865"/>
      <c r="L322" s="851"/>
      <c r="M322" s="852"/>
    </row>
    <row r="323" spans="1:13">
      <c r="A323" s="844"/>
      <c r="B323" s="858"/>
      <c r="C323" s="860"/>
      <c r="D323" s="844"/>
      <c r="E323" s="868"/>
      <c r="F323" s="844"/>
      <c r="G323" s="844"/>
      <c r="H323" s="864"/>
      <c r="I323" s="844"/>
      <c r="J323" s="870"/>
      <c r="K323" s="866"/>
      <c r="L323" s="853"/>
      <c r="M323" s="854"/>
    </row>
    <row r="324" spans="1:13">
      <c r="A324" s="843"/>
      <c r="B324" s="855"/>
      <c r="C324" s="857"/>
      <c r="D324" s="843"/>
      <c r="E324" s="867"/>
      <c r="F324" s="843"/>
      <c r="G324" s="843"/>
      <c r="H324" s="863"/>
      <c r="I324" s="843"/>
      <c r="J324" s="869"/>
      <c r="K324" s="865"/>
      <c r="L324" s="851"/>
      <c r="M324" s="852"/>
    </row>
    <row r="325" spans="1:13">
      <c r="A325" s="844"/>
      <c r="B325" s="858"/>
      <c r="C325" s="860"/>
      <c r="D325" s="844"/>
      <c r="E325" s="868"/>
      <c r="F325" s="844"/>
      <c r="G325" s="844"/>
      <c r="H325" s="864"/>
      <c r="I325" s="844"/>
      <c r="J325" s="870"/>
      <c r="K325" s="866"/>
      <c r="L325" s="853"/>
      <c r="M325" s="854"/>
    </row>
    <row r="326" spans="1:13">
      <c r="A326" s="843"/>
      <c r="B326" s="855"/>
      <c r="C326" s="857"/>
      <c r="D326" s="843"/>
      <c r="E326" s="867"/>
      <c r="F326" s="843"/>
      <c r="G326" s="843"/>
      <c r="H326" s="863"/>
      <c r="I326" s="843"/>
      <c r="J326" s="869"/>
      <c r="K326" s="865"/>
      <c r="L326" s="851"/>
      <c r="M326" s="852"/>
    </row>
    <row r="327" spans="1:13">
      <c r="A327" s="844"/>
      <c r="B327" s="858"/>
      <c r="C327" s="860"/>
      <c r="D327" s="844"/>
      <c r="E327" s="868"/>
      <c r="F327" s="844"/>
      <c r="G327" s="844"/>
      <c r="H327" s="864"/>
      <c r="I327" s="844"/>
      <c r="J327" s="870"/>
      <c r="K327" s="866"/>
      <c r="L327" s="853"/>
      <c r="M327" s="854"/>
    </row>
    <row r="328" spans="1:13">
      <c r="A328" s="843"/>
      <c r="B328" s="1011" t="s">
        <v>1511</v>
      </c>
      <c r="C328" s="1012"/>
      <c r="D328" s="843"/>
      <c r="E328" s="867"/>
      <c r="F328" s="1017" t="s">
        <v>1471</v>
      </c>
      <c r="G328" s="1018"/>
      <c r="H328" s="1019"/>
      <c r="I328" s="843"/>
      <c r="J328" s="869"/>
      <c r="K328" s="865"/>
      <c r="L328" s="851"/>
      <c r="M328" s="852"/>
    </row>
    <row r="329" spans="1:13">
      <c r="A329" s="844"/>
      <c r="B329" s="1013"/>
      <c r="C329" s="1014"/>
      <c r="D329" s="844"/>
      <c r="E329" s="868"/>
      <c r="F329" s="1020"/>
      <c r="G329" s="1021"/>
      <c r="H329" s="1022"/>
      <c r="I329" s="844"/>
      <c r="J329" s="870"/>
      <c r="K329" s="866"/>
      <c r="L329" s="853"/>
      <c r="M329" s="854"/>
    </row>
    <row r="330" spans="1:13">
      <c r="A330" s="843"/>
      <c r="B330" s="845"/>
      <c r="C330" s="846"/>
      <c r="D330" s="843"/>
      <c r="E330" s="845"/>
      <c r="F330" s="861"/>
      <c r="G330" s="846"/>
      <c r="H330" s="843"/>
      <c r="I330" s="843"/>
      <c r="J330" s="863"/>
      <c r="K330" s="865"/>
      <c r="L330" s="851"/>
      <c r="M330" s="852"/>
    </row>
    <row r="331" spans="1:13">
      <c r="A331" s="844"/>
      <c r="B331" s="847"/>
      <c r="C331" s="848"/>
      <c r="D331" s="844"/>
      <c r="E331" s="847"/>
      <c r="F331" s="862"/>
      <c r="G331" s="848"/>
      <c r="H331" s="844"/>
      <c r="I331" s="844"/>
      <c r="J331" s="864"/>
      <c r="K331" s="866"/>
      <c r="L331" s="853"/>
      <c r="M331" s="854"/>
    </row>
    <row r="332" spans="1:13">
      <c r="A332" s="843"/>
      <c r="B332" s="845" t="s">
        <v>41</v>
      </c>
      <c r="C332" s="846"/>
      <c r="D332" s="843"/>
      <c r="E332" s="843"/>
      <c r="F332" s="843"/>
      <c r="G332" s="843"/>
      <c r="H332" s="863"/>
      <c r="I332" s="843"/>
      <c r="J332" s="843"/>
      <c r="K332" s="865"/>
      <c r="L332" s="851"/>
      <c r="M332" s="852"/>
    </row>
    <row r="333" spans="1:13">
      <c r="A333" s="844"/>
      <c r="B333" s="847"/>
      <c r="C333" s="848"/>
      <c r="D333" s="844"/>
      <c r="E333" s="844"/>
      <c r="F333" s="844"/>
      <c r="G333" s="844"/>
      <c r="H333" s="864"/>
      <c r="I333" s="844"/>
      <c r="J333" s="844"/>
      <c r="K333" s="866"/>
      <c r="L333" s="853"/>
      <c r="M333" s="854"/>
    </row>
    <row r="334" spans="1:13">
      <c r="A334" s="843"/>
      <c r="B334" s="845" t="s">
        <v>42</v>
      </c>
      <c r="C334" s="846"/>
      <c r="D334" s="843"/>
      <c r="E334" s="843"/>
      <c r="F334" s="843"/>
      <c r="G334" s="843"/>
      <c r="H334" s="843"/>
      <c r="I334" s="843"/>
      <c r="J334" s="843"/>
      <c r="K334" s="849"/>
      <c r="L334" s="851"/>
      <c r="M334" s="852"/>
    </row>
    <row r="335" spans="1:13">
      <c r="A335" s="844"/>
      <c r="B335" s="847"/>
      <c r="C335" s="848"/>
      <c r="D335" s="844"/>
      <c r="E335" s="844"/>
      <c r="F335" s="844"/>
      <c r="G335" s="844"/>
      <c r="H335" s="844"/>
      <c r="I335" s="844"/>
      <c r="J335" s="844"/>
      <c r="K335" s="850"/>
      <c r="L335" s="853"/>
      <c r="M335" s="854"/>
    </row>
  </sheetData>
  <mergeCells count="1549">
    <mergeCell ref="A164:A165"/>
    <mergeCell ref="B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M165"/>
    <mergeCell ref="E119:E120"/>
    <mergeCell ref="F119:F120"/>
    <mergeCell ref="G119:G120"/>
    <mergeCell ref="H119:H120"/>
    <mergeCell ref="A160:A161"/>
    <mergeCell ref="B160:C161"/>
    <mergeCell ref="D160:D161"/>
    <mergeCell ref="E160:H161"/>
    <mergeCell ref="I160:I161"/>
    <mergeCell ref="J160:J161"/>
    <mergeCell ref="K160:K161"/>
    <mergeCell ref="L160:M161"/>
    <mergeCell ref="A162:A163"/>
    <mergeCell ref="B162:C163"/>
    <mergeCell ref="D162:D163"/>
    <mergeCell ref="E162:E163"/>
    <mergeCell ref="F162:F163"/>
    <mergeCell ref="G162:G163"/>
    <mergeCell ref="H162:H163"/>
    <mergeCell ref="I162:I163"/>
    <mergeCell ref="J162:J163"/>
    <mergeCell ref="A156:A157"/>
    <mergeCell ref="B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M157"/>
    <mergeCell ref="A158:A159"/>
    <mergeCell ref="B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M159"/>
    <mergeCell ref="A152:A153"/>
    <mergeCell ref="B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M153"/>
    <mergeCell ref="A154:A155"/>
    <mergeCell ref="B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M155"/>
    <mergeCell ref="A148:A149"/>
    <mergeCell ref="B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M149"/>
    <mergeCell ref="A150:A151"/>
    <mergeCell ref="B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M151"/>
    <mergeCell ref="A144:A145"/>
    <mergeCell ref="B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M145"/>
    <mergeCell ref="A146:A147"/>
    <mergeCell ref="B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M147"/>
    <mergeCell ref="A140:A141"/>
    <mergeCell ref="B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M141"/>
    <mergeCell ref="A142:A143"/>
    <mergeCell ref="B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M143"/>
    <mergeCell ref="A136:A137"/>
    <mergeCell ref="B136:C137"/>
    <mergeCell ref="D136:D137"/>
    <mergeCell ref="E136:E137"/>
    <mergeCell ref="H136:H137"/>
    <mergeCell ref="I136:I137"/>
    <mergeCell ref="J136:J137"/>
    <mergeCell ref="K136:K137"/>
    <mergeCell ref="L136:M137"/>
    <mergeCell ref="A138:A139"/>
    <mergeCell ref="B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M139"/>
    <mergeCell ref="D129:E130"/>
    <mergeCell ref="F129:F133"/>
    <mergeCell ref="G129:G130"/>
    <mergeCell ref="H129:H133"/>
    <mergeCell ref="I129:I133"/>
    <mergeCell ref="J129:J133"/>
    <mergeCell ref="K129:K133"/>
    <mergeCell ref="L129:M133"/>
    <mergeCell ref="D131:D133"/>
    <mergeCell ref="E131:E133"/>
    <mergeCell ref="G132:G133"/>
    <mergeCell ref="A134:A135"/>
    <mergeCell ref="B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M135"/>
    <mergeCell ref="I115:I116"/>
    <mergeCell ref="L115:M116"/>
    <mergeCell ref="H334:H335"/>
    <mergeCell ref="I334:I335"/>
    <mergeCell ref="J334:J335"/>
    <mergeCell ref="K334:K335"/>
    <mergeCell ref="L334:M335"/>
    <mergeCell ref="I332:I333"/>
    <mergeCell ref="J332:J333"/>
    <mergeCell ref="K332:K333"/>
    <mergeCell ref="L332:M333"/>
    <mergeCell ref="I328:I329"/>
    <mergeCell ref="J328:J329"/>
    <mergeCell ref="K328:K329"/>
    <mergeCell ref="L328:M329"/>
    <mergeCell ref="H326:H327"/>
    <mergeCell ref="I326:I327"/>
    <mergeCell ref="J326:J327"/>
    <mergeCell ref="K326:K327"/>
    <mergeCell ref="L326:M327"/>
    <mergeCell ref="H322:H323"/>
    <mergeCell ref="I322:I323"/>
    <mergeCell ref="J322:J323"/>
    <mergeCell ref="K322:K323"/>
    <mergeCell ref="K162:K163"/>
    <mergeCell ref="L162:M163"/>
    <mergeCell ref="L322:M323"/>
    <mergeCell ref="I289:I290"/>
    <mergeCell ref="J289:J290"/>
    <mergeCell ref="K289:K290"/>
    <mergeCell ref="L289:M290"/>
    <mergeCell ref="J287:J288"/>
    <mergeCell ref="A334:A335"/>
    <mergeCell ref="B334:C335"/>
    <mergeCell ref="D334:D335"/>
    <mergeCell ref="E334:E335"/>
    <mergeCell ref="F334:F335"/>
    <mergeCell ref="G334:G335"/>
    <mergeCell ref="J330:J331"/>
    <mergeCell ref="K330:K331"/>
    <mergeCell ref="L330:M331"/>
    <mergeCell ref="A332:A333"/>
    <mergeCell ref="B332:C333"/>
    <mergeCell ref="D332:D333"/>
    <mergeCell ref="E332:E333"/>
    <mergeCell ref="F332:F333"/>
    <mergeCell ref="G332:G333"/>
    <mergeCell ref="H332:H333"/>
    <mergeCell ref="A330:A331"/>
    <mergeCell ref="B330:C331"/>
    <mergeCell ref="D330:D331"/>
    <mergeCell ref="E330:G331"/>
    <mergeCell ref="H330:H331"/>
    <mergeCell ref="I330:I331"/>
    <mergeCell ref="A328:A329"/>
    <mergeCell ref="B328:C329"/>
    <mergeCell ref="D328:D329"/>
    <mergeCell ref="E328:E329"/>
    <mergeCell ref="A326:A327"/>
    <mergeCell ref="B326:C327"/>
    <mergeCell ref="D326:D327"/>
    <mergeCell ref="E326:E327"/>
    <mergeCell ref="F326:F327"/>
    <mergeCell ref="G326:G327"/>
    <mergeCell ref="F328:H329"/>
    <mergeCell ref="G324:G325"/>
    <mergeCell ref="H324:H325"/>
    <mergeCell ref="I324:I325"/>
    <mergeCell ref="J324:J325"/>
    <mergeCell ref="K324:K325"/>
    <mergeCell ref="L324:M325"/>
    <mergeCell ref="A324:A325"/>
    <mergeCell ref="B324:C325"/>
    <mergeCell ref="D324:D325"/>
    <mergeCell ref="E324:E325"/>
    <mergeCell ref="F324:F325"/>
    <mergeCell ref="A322:A323"/>
    <mergeCell ref="B322:C323"/>
    <mergeCell ref="D322:D323"/>
    <mergeCell ref="E322:E323"/>
    <mergeCell ref="F322:F323"/>
    <mergeCell ref="G322:G323"/>
    <mergeCell ref="G320:G321"/>
    <mergeCell ref="H320:H321"/>
    <mergeCell ref="I320:I321"/>
    <mergeCell ref="J320:J321"/>
    <mergeCell ref="K320:K321"/>
    <mergeCell ref="L320:M321"/>
    <mergeCell ref="H318:H319"/>
    <mergeCell ref="I318:I319"/>
    <mergeCell ref="J318:J319"/>
    <mergeCell ref="K318:K319"/>
    <mergeCell ref="L318:M319"/>
    <mergeCell ref="A320:A321"/>
    <mergeCell ref="B320:C321"/>
    <mergeCell ref="D320:D321"/>
    <mergeCell ref="E320:E321"/>
    <mergeCell ref="F320:F321"/>
    <mergeCell ref="A318:A319"/>
    <mergeCell ref="B318:C319"/>
    <mergeCell ref="D318:D319"/>
    <mergeCell ref="E318:E319"/>
    <mergeCell ref="F318:F319"/>
    <mergeCell ref="G318:G319"/>
    <mergeCell ref="G316:G317"/>
    <mergeCell ref="H316:H317"/>
    <mergeCell ref="I316:I317"/>
    <mergeCell ref="J316:J317"/>
    <mergeCell ref="K316:K317"/>
    <mergeCell ref="L316:M317"/>
    <mergeCell ref="H314:H315"/>
    <mergeCell ref="I314:I315"/>
    <mergeCell ref="J314:J315"/>
    <mergeCell ref="K314:K315"/>
    <mergeCell ref="L314:M315"/>
    <mergeCell ref="A316:A317"/>
    <mergeCell ref="B316:C317"/>
    <mergeCell ref="D316:D317"/>
    <mergeCell ref="E316:E317"/>
    <mergeCell ref="F316:F317"/>
    <mergeCell ref="A314:A315"/>
    <mergeCell ref="B314:C315"/>
    <mergeCell ref="D314:D315"/>
    <mergeCell ref="E314:E315"/>
    <mergeCell ref="F314:F315"/>
    <mergeCell ref="G314:G315"/>
    <mergeCell ref="G312:G313"/>
    <mergeCell ref="H312:H313"/>
    <mergeCell ref="I312:I313"/>
    <mergeCell ref="J312:J313"/>
    <mergeCell ref="K312:K313"/>
    <mergeCell ref="L312:M313"/>
    <mergeCell ref="H310:H311"/>
    <mergeCell ref="I310:I311"/>
    <mergeCell ref="J310:J311"/>
    <mergeCell ref="K310:K311"/>
    <mergeCell ref="L310:M311"/>
    <mergeCell ref="A312:A313"/>
    <mergeCell ref="B312:C313"/>
    <mergeCell ref="D312:D313"/>
    <mergeCell ref="E312:E313"/>
    <mergeCell ref="F312:F313"/>
    <mergeCell ref="A310:A311"/>
    <mergeCell ref="B310:C311"/>
    <mergeCell ref="D310:D311"/>
    <mergeCell ref="E310:E311"/>
    <mergeCell ref="F310:F311"/>
    <mergeCell ref="G310:G311"/>
    <mergeCell ref="G308:G309"/>
    <mergeCell ref="H308:H309"/>
    <mergeCell ref="I308:I309"/>
    <mergeCell ref="J308:J309"/>
    <mergeCell ref="K308:K309"/>
    <mergeCell ref="L308:M309"/>
    <mergeCell ref="H306:H307"/>
    <mergeCell ref="I306:I307"/>
    <mergeCell ref="J306:J307"/>
    <mergeCell ref="K306:K307"/>
    <mergeCell ref="L306:M307"/>
    <mergeCell ref="A308:A309"/>
    <mergeCell ref="B308:C309"/>
    <mergeCell ref="D308:D309"/>
    <mergeCell ref="E308:E309"/>
    <mergeCell ref="F308:F309"/>
    <mergeCell ref="A306:A307"/>
    <mergeCell ref="B306:C307"/>
    <mergeCell ref="D306:D307"/>
    <mergeCell ref="E306:E307"/>
    <mergeCell ref="F306:F307"/>
    <mergeCell ref="G306:G307"/>
    <mergeCell ref="G304:G305"/>
    <mergeCell ref="H304:H305"/>
    <mergeCell ref="I304:I305"/>
    <mergeCell ref="J304:J305"/>
    <mergeCell ref="K304:K305"/>
    <mergeCell ref="L304:M305"/>
    <mergeCell ref="H302:H303"/>
    <mergeCell ref="I302:I303"/>
    <mergeCell ref="J302:J303"/>
    <mergeCell ref="K302:K303"/>
    <mergeCell ref="L302:M303"/>
    <mergeCell ref="A304:A305"/>
    <mergeCell ref="B304:C305"/>
    <mergeCell ref="D304:D305"/>
    <mergeCell ref="E304:E305"/>
    <mergeCell ref="F304:F305"/>
    <mergeCell ref="A302:A303"/>
    <mergeCell ref="B302:C303"/>
    <mergeCell ref="D302:D303"/>
    <mergeCell ref="E302:E303"/>
    <mergeCell ref="F302:F303"/>
    <mergeCell ref="G302:G303"/>
    <mergeCell ref="G297:G298"/>
    <mergeCell ref="H297:H301"/>
    <mergeCell ref="I297:I301"/>
    <mergeCell ref="J297:J301"/>
    <mergeCell ref="K297:K301"/>
    <mergeCell ref="L297:M301"/>
    <mergeCell ref="G300:G301"/>
    <mergeCell ref="A295:A296"/>
    <mergeCell ref="B295:C296"/>
    <mergeCell ref="A297:A301"/>
    <mergeCell ref="B297:C301"/>
    <mergeCell ref="D297:E298"/>
    <mergeCell ref="F297:F301"/>
    <mergeCell ref="D299:D301"/>
    <mergeCell ref="E299:E301"/>
    <mergeCell ref="H291:H292"/>
    <mergeCell ref="I291:I292"/>
    <mergeCell ref="J291:J292"/>
    <mergeCell ref="K291:K292"/>
    <mergeCell ref="L291:M292"/>
    <mergeCell ref="B293:C293"/>
    <mergeCell ref="D293:J296"/>
    <mergeCell ref="L293:M296"/>
    <mergeCell ref="B294:C294"/>
    <mergeCell ref="A291:A292"/>
    <mergeCell ref="B291:C292"/>
    <mergeCell ref="D291:D292"/>
    <mergeCell ref="E291:E292"/>
    <mergeCell ref="F291:F292"/>
    <mergeCell ref="G291:G292"/>
    <mergeCell ref="K287:K288"/>
    <mergeCell ref="L287:M288"/>
    <mergeCell ref="A289:A290"/>
    <mergeCell ref="B289:C290"/>
    <mergeCell ref="D289:D290"/>
    <mergeCell ref="E289:E290"/>
    <mergeCell ref="F289:F290"/>
    <mergeCell ref="G289:G290"/>
    <mergeCell ref="H289:H290"/>
    <mergeCell ref="A287:A288"/>
    <mergeCell ref="B287:C288"/>
    <mergeCell ref="D287:D288"/>
    <mergeCell ref="E287:G288"/>
    <mergeCell ref="H287:H288"/>
    <mergeCell ref="I287:I288"/>
    <mergeCell ref="G285:G286"/>
    <mergeCell ref="H285:H286"/>
    <mergeCell ref="I285:I286"/>
    <mergeCell ref="J285:J286"/>
    <mergeCell ref="K285:K286"/>
    <mergeCell ref="L285:M286"/>
    <mergeCell ref="H283:H284"/>
    <mergeCell ref="I283:I284"/>
    <mergeCell ref="J283:J284"/>
    <mergeCell ref="K283:K284"/>
    <mergeCell ref="L283:M284"/>
    <mergeCell ref="A285:A286"/>
    <mergeCell ref="B285:C286"/>
    <mergeCell ref="D285:D286"/>
    <mergeCell ref="E285:E286"/>
    <mergeCell ref="F285:F286"/>
    <mergeCell ref="A283:A284"/>
    <mergeCell ref="B283:C284"/>
    <mergeCell ref="D283:D284"/>
    <mergeCell ref="E283:E284"/>
    <mergeCell ref="F283:F284"/>
    <mergeCell ref="G283:G284"/>
    <mergeCell ref="G281:G282"/>
    <mergeCell ref="H281:H282"/>
    <mergeCell ref="I281:I282"/>
    <mergeCell ref="J281:J282"/>
    <mergeCell ref="K281:K282"/>
    <mergeCell ref="L281:M282"/>
    <mergeCell ref="H279:H280"/>
    <mergeCell ref="I279:I280"/>
    <mergeCell ref="J279:J280"/>
    <mergeCell ref="K279:K280"/>
    <mergeCell ref="L279:M280"/>
    <mergeCell ref="A281:A282"/>
    <mergeCell ref="B281:C282"/>
    <mergeCell ref="D281:D282"/>
    <mergeCell ref="E281:E282"/>
    <mergeCell ref="F281:F282"/>
    <mergeCell ref="A279:A280"/>
    <mergeCell ref="B279:C280"/>
    <mergeCell ref="D279:D280"/>
    <mergeCell ref="E279:E280"/>
    <mergeCell ref="F279:F280"/>
    <mergeCell ref="G279:G280"/>
    <mergeCell ref="G277:G278"/>
    <mergeCell ref="H277:H278"/>
    <mergeCell ref="I277:I278"/>
    <mergeCell ref="J277:J278"/>
    <mergeCell ref="K277:K278"/>
    <mergeCell ref="L277:M278"/>
    <mergeCell ref="H275:H276"/>
    <mergeCell ref="I275:I276"/>
    <mergeCell ref="J275:J276"/>
    <mergeCell ref="K275:K276"/>
    <mergeCell ref="L275:M276"/>
    <mergeCell ref="A277:A278"/>
    <mergeCell ref="B277:C278"/>
    <mergeCell ref="D277:D278"/>
    <mergeCell ref="E277:E278"/>
    <mergeCell ref="F277:F278"/>
    <mergeCell ref="A275:A276"/>
    <mergeCell ref="B275:C276"/>
    <mergeCell ref="D275:D276"/>
    <mergeCell ref="E275:E276"/>
    <mergeCell ref="F275:F276"/>
    <mergeCell ref="G275:G276"/>
    <mergeCell ref="G273:G274"/>
    <mergeCell ref="H273:H274"/>
    <mergeCell ref="I273:I274"/>
    <mergeCell ref="J273:J274"/>
    <mergeCell ref="K273:K274"/>
    <mergeCell ref="L273:M274"/>
    <mergeCell ref="H271:H272"/>
    <mergeCell ref="I271:I272"/>
    <mergeCell ref="J271:J272"/>
    <mergeCell ref="K271:K272"/>
    <mergeCell ref="L271:M272"/>
    <mergeCell ref="A273:A274"/>
    <mergeCell ref="B273:C274"/>
    <mergeCell ref="D273:D274"/>
    <mergeCell ref="E273:E274"/>
    <mergeCell ref="F273:F274"/>
    <mergeCell ref="A271:A272"/>
    <mergeCell ref="B271:C272"/>
    <mergeCell ref="D271:D272"/>
    <mergeCell ref="E271:E272"/>
    <mergeCell ref="F271:F272"/>
    <mergeCell ref="G271:G272"/>
    <mergeCell ref="G269:G270"/>
    <mergeCell ref="H269:H270"/>
    <mergeCell ref="I269:I270"/>
    <mergeCell ref="J269:J270"/>
    <mergeCell ref="K269:K270"/>
    <mergeCell ref="L269:M270"/>
    <mergeCell ref="H267:H268"/>
    <mergeCell ref="I267:I268"/>
    <mergeCell ref="J267:J268"/>
    <mergeCell ref="K267:K268"/>
    <mergeCell ref="L267:M268"/>
    <mergeCell ref="A269:A270"/>
    <mergeCell ref="B269:C270"/>
    <mergeCell ref="D269:D270"/>
    <mergeCell ref="E269:E270"/>
    <mergeCell ref="F269:F270"/>
    <mergeCell ref="A267:A268"/>
    <mergeCell ref="B267:C268"/>
    <mergeCell ref="D267:D268"/>
    <mergeCell ref="E267:E268"/>
    <mergeCell ref="F267:F268"/>
    <mergeCell ref="G267:G268"/>
    <mergeCell ref="G265:G266"/>
    <mergeCell ref="H265:H266"/>
    <mergeCell ref="I265:I266"/>
    <mergeCell ref="J265:J266"/>
    <mergeCell ref="K265:K266"/>
    <mergeCell ref="L265:M266"/>
    <mergeCell ref="H263:H264"/>
    <mergeCell ref="I263:I264"/>
    <mergeCell ref="J263:J264"/>
    <mergeCell ref="K263:K264"/>
    <mergeCell ref="L263:M264"/>
    <mergeCell ref="A265:A266"/>
    <mergeCell ref="B265:C266"/>
    <mergeCell ref="D265:D266"/>
    <mergeCell ref="E265:E266"/>
    <mergeCell ref="F265:F266"/>
    <mergeCell ref="A263:A264"/>
    <mergeCell ref="B263:C264"/>
    <mergeCell ref="D263:D264"/>
    <mergeCell ref="E263:E264"/>
    <mergeCell ref="F263:F264"/>
    <mergeCell ref="G263:G264"/>
    <mergeCell ref="G261:G262"/>
    <mergeCell ref="H261:H262"/>
    <mergeCell ref="I261:I262"/>
    <mergeCell ref="J261:J262"/>
    <mergeCell ref="K261:K262"/>
    <mergeCell ref="L261:M262"/>
    <mergeCell ref="H259:H260"/>
    <mergeCell ref="I259:I260"/>
    <mergeCell ref="J259:J260"/>
    <mergeCell ref="K259:K260"/>
    <mergeCell ref="L259:M260"/>
    <mergeCell ref="A261:A262"/>
    <mergeCell ref="B261:C262"/>
    <mergeCell ref="D261:D262"/>
    <mergeCell ref="E261:E262"/>
    <mergeCell ref="F261:F262"/>
    <mergeCell ref="A259:A260"/>
    <mergeCell ref="B259:C260"/>
    <mergeCell ref="D259:D260"/>
    <mergeCell ref="E259:E260"/>
    <mergeCell ref="F259:F260"/>
    <mergeCell ref="G259:G260"/>
    <mergeCell ref="B244:C245"/>
    <mergeCell ref="D244:D245"/>
    <mergeCell ref="E244:H245"/>
    <mergeCell ref="I244:I245"/>
    <mergeCell ref="J244:J245"/>
    <mergeCell ref="G254:G255"/>
    <mergeCell ref="H254:H258"/>
    <mergeCell ref="I254:I258"/>
    <mergeCell ref="J254:J258"/>
    <mergeCell ref="K254:K258"/>
    <mergeCell ref="L254:M258"/>
    <mergeCell ref="G257:G258"/>
    <mergeCell ref="A252:A253"/>
    <mergeCell ref="B252:C253"/>
    <mergeCell ref="A254:A258"/>
    <mergeCell ref="B254:C258"/>
    <mergeCell ref="D254:E255"/>
    <mergeCell ref="F254:F258"/>
    <mergeCell ref="D256:D258"/>
    <mergeCell ref="E256:E258"/>
    <mergeCell ref="I248:I249"/>
    <mergeCell ref="J248:J249"/>
    <mergeCell ref="K248:K249"/>
    <mergeCell ref="L248:M249"/>
    <mergeCell ref="B250:C250"/>
    <mergeCell ref="D250:J253"/>
    <mergeCell ref="L250:M253"/>
    <mergeCell ref="B251:C251"/>
    <mergeCell ref="G242:G243"/>
    <mergeCell ref="H242:H243"/>
    <mergeCell ref="I242:I243"/>
    <mergeCell ref="J242:J243"/>
    <mergeCell ref="K242:K243"/>
    <mergeCell ref="L242:M243"/>
    <mergeCell ref="A242:A243"/>
    <mergeCell ref="B242:C243"/>
    <mergeCell ref="D242:D243"/>
    <mergeCell ref="E242:E243"/>
    <mergeCell ref="F242:F243"/>
    <mergeCell ref="J246:J247"/>
    <mergeCell ref="K246:K247"/>
    <mergeCell ref="L246:M247"/>
    <mergeCell ref="A248:A249"/>
    <mergeCell ref="B248:C249"/>
    <mergeCell ref="D248:D249"/>
    <mergeCell ref="E248:E249"/>
    <mergeCell ref="F248:F249"/>
    <mergeCell ref="G248:G249"/>
    <mergeCell ref="H248:H249"/>
    <mergeCell ref="K244:K245"/>
    <mergeCell ref="L244:M245"/>
    <mergeCell ref="A246:A247"/>
    <mergeCell ref="B246:C247"/>
    <mergeCell ref="D246:D247"/>
    <mergeCell ref="E246:E247"/>
    <mergeCell ref="F246:F247"/>
    <mergeCell ref="G246:G247"/>
    <mergeCell ref="H246:H247"/>
    <mergeCell ref="I246:I247"/>
    <mergeCell ref="A244:A245"/>
    <mergeCell ref="G238:G239"/>
    <mergeCell ref="H238:H239"/>
    <mergeCell ref="I238:I239"/>
    <mergeCell ref="J238:J239"/>
    <mergeCell ref="K238:K239"/>
    <mergeCell ref="L238:M239"/>
    <mergeCell ref="H236:H237"/>
    <mergeCell ref="I236:I237"/>
    <mergeCell ref="J236:J237"/>
    <mergeCell ref="K236:K237"/>
    <mergeCell ref="L236:M237"/>
    <mergeCell ref="A238:A239"/>
    <mergeCell ref="B238:C239"/>
    <mergeCell ref="D238:D239"/>
    <mergeCell ref="E238:E239"/>
    <mergeCell ref="F238:F239"/>
    <mergeCell ref="A236:A237"/>
    <mergeCell ref="B236:C237"/>
    <mergeCell ref="D236:D237"/>
    <mergeCell ref="E236:E237"/>
    <mergeCell ref="F236:F237"/>
    <mergeCell ref="G236:G237"/>
    <mergeCell ref="G234:G235"/>
    <mergeCell ref="H234:H235"/>
    <mergeCell ref="I234:I235"/>
    <mergeCell ref="J234:J235"/>
    <mergeCell ref="K234:K235"/>
    <mergeCell ref="L234:M235"/>
    <mergeCell ref="H232:H233"/>
    <mergeCell ref="I232:I233"/>
    <mergeCell ref="J232:J233"/>
    <mergeCell ref="K232:K233"/>
    <mergeCell ref="L232:M233"/>
    <mergeCell ref="A234:A235"/>
    <mergeCell ref="B234:C235"/>
    <mergeCell ref="D234:D235"/>
    <mergeCell ref="E234:E235"/>
    <mergeCell ref="F234:F235"/>
    <mergeCell ref="A232:A233"/>
    <mergeCell ref="B232:C233"/>
    <mergeCell ref="D232:D233"/>
    <mergeCell ref="E232:E233"/>
    <mergeCell ref="F232:F233"/>
    <mergeCell ref="G232:G233"/>
    <mergeCell ref="G230:G231"/>
    <mergeCell ref="H230:H231"/>
    <mergeCell ref="I230:I231"/>
    <mergeCell ref="J230:J231"/>
    <mergeCell ref="K230:K231"/>
    <mergeCell ref="L230:M231"/>
    <mergeCell ref="H226:H227"/>
    <mergeCell ref="I226:I227"/>
    <mergeCell ref="J226:J227"/>
    <mergeCell ref="K226:K227"/>
    <mergeCell ref="L226:M227"/>
    <mergeCell ref="A230:A231"/>
    <mergeCell ref="B230:C231"/>
    <mergeCell ref="D230:D231"/>
    <mergeCell ref="E230:E231"/>
    <mergeCell ref="F230:F231"/>
    <mergeCell ref="A226:A227"/>
    <mergeCell ref="B226:C227"/>
    <mergeCell ref="D226:D227"/>
    <mergeCell ref="E226:E227"/>
    <mergeCell ref="F226:F227"/>
    <mergeCell ref="G226:G227"/>
    <mergeCell ref="G224:G225"/>
    <mergeCell ref="H224:H225"/>
    <mergeCell ref="I224:I225"/>
    <mergeCell ref="J224:J225"/>
    <mergeCell ref="K224:K225"/>
    <mergeCell ref="L224:M225"/>
    <mergeCell ref="H222:H223"/>
    <mergeCell ref="I222:I223"/>
    <mergeCell ref="J222:J223"/>
    <mergeCell ref="K222:K223"/>
    <mergeCell ref="L222:M223"/>
    <mergeCell ref="A224:A225"/>
    <mergeCell ref="B224:C225"/>
    <mergeCell ref="D224:D225"/>
    <mergeCell ref="E224:E225"/>
    <mergeCell ref="F224:F225"/>
    <mergeCell ref="A222:A223"/>
    <mergeCell ref="B222:C223"/>
    <mergeCell ref="D222:D223"/>
    <mergeCell ref="E222:E223"/>
    <mergeCell ref="F222:F223"/>
    <mergeCell ref="G222:G223"/>
    <mergeCell ref="H220:H221"/>
    <mergeCell ref="I220:I221"/>
    <mergeCell ref="J220:J221"/>
    <mergeCell ref="K220:K221"/>
    <mergeCell ref="L220:M221"/>
    <mergeCell ref="A220:A221"/>
    <mergeCell ref="B220:C221"/>
    <mergeCell ref="D220:D221"/>
    <mergeCell ref="E220:E221"/>
    <mergeCell ref="F220:F221"/>
    <mergeCell ref="G220:G221"/>
    <mergeCell ref="H218:H219"/>
    <mergeCell ref="I218:I219"/>
    <mergeCell ref="J218:J219"/>
    <mergeCell ref="K218:K219"/>
    <mergeCell ref="L218:M219"/>
    <mergeCell ref="A218:A219"/>
    <mergeCell ref="B218:C219"/>
    <mergeCell ref="D218:D219"/>
    <mergeCell ref="E218:E219"/>
    <mergeCell ref="F218:F219"/>
    <mergeCell ref="G218:G219"/>
    <mergeCell ref="G213:G214"/>
    <mergeCell ref="H213:H217"/>
    <mergeCell ref="I213:I217"/>
    <mergeCell ref="J213:J217"/>
    <mergeCell ref="K213:K217"/>
    <mergeCell ref="L213:M217"/>
    <mergeCell ref="G216:G217"/>
    <mergeCell ref="A211:A212"/>
    <mergeCell ref="B211:C212"/>
    <mergeCell ref="A213:A217"/>
    <mergeCell ref="B213:C217"/>
    <mergeCell ref="D213:E214"/>
    <mergeCell ref="F213:F217"/>
    <mergeCell ref="D215:D217"/>
    <mergeCell ref="E215:E217"/>
    <mergeCell ref="I207:I208"/>
    <mergeCell ref="J207:J208"/>
    <mergeCell ref="K207:K208"/>
    <mergeCell ref="L207:M208"/>
    <mergeCell ref="B209:C209"/>
    <mergeCell ref="D209:J212"/>
    <mergeCell ref="L209:M212"/>
    <mergeCell ref="B210:C210"/>
    <mergeCell ref="J205:J206"/>
    <mergeCell ref="K205:K206"/>
    <mergeCell ref="L205:M206"/>
    <mergeCell ref="A207:A208"/>
    <mergeCell ref="B207:C208"/>
    <mergeCell ref="D207:D208"/>
    <mergeCell ref="E207:E208"/>
    <mergeCell ref="F207:F208"/>
    <mergeCell ref="G207:G208"/>
    <mergeCell ref="H207:H208"/>
    <mergeCell ref="K203:K204"/>
    <mergeCell ref="L203:M204"/>
    <mergeCell ref="A205:A206"/>
    <mergeCell ref="B205:C206"/>
    <mergeCell ref="D205:D206"/>
    <mergeCell ref="E205:E206"/>
    <mergeCell ref="F205:F206"/>
    <mergeCell ref="G205:G206"/>
    <mergeCell ref="H205:H206"/>
    <mergeCell ref="I205:I206"/>
    <mergeCell ref="A203:A204"/>
    <mergeCell ref="B203:C204"/>
    <mergeCell ref="D203:D204"/>
    <mergeCell ref="E203:H204"/>
    <mergeCell ref="I203:I204"/>
    <mergeCell ref="J203:J204"/>
    <mergeCell ref="G201:G202"/>
    <mergeCell ref="H201:H202"/>
    <mergeCell ref="I201:I202"/>
    <mergeCell ref="J201:J202"/>
    <mergeCell ref="K201:K202"/>
    <mergeCell ref="L201:M202"/>
    <mergeCell ref="H199:H200"/>
    <mergeCell ref="I199:I200"/>
    <mergeCell ref="J199:J200"/>
    <mergeCell ref="K199:K200"/>
    <mergeCell ref="L199:M200"/>
    <mergeCell ref="A201:A202"/>
    <mergeCell ref="B201:C202"/>
    <mergeCell ref="D201:D202"/>
    <mergeCell ref="E201:E202"/>
    <mergeCell ref="F201:F202"/>
    <mergeCell ref="A199:A200"/>
    <mergeCell ref="B199:C200"/>
    <mergeCell ref="D199:D200"/>
    <mergeCell ref="E199:E200"/>
    <mergeCell ref="F199:F200"/>
    <mergeCell ref="G199:G200"/>
    <mergeCell ref="G197:G198"/>
    <mergeCell ref="H197:H198"/>
    <mergeCell ref="I197:I198"/>
    <mergeCell ref="J197:J198"/>
    <mergeCell ref="K197:K198"/>
    <mergeCell ref="L197:M198"/>
    <mergeCell ref="H195:H196"/>
    <mergeCell ref="I195:I196"/>
    <mergeCell ref="J195:J196"/>
    <mergeCell ref="K195:K196"/>
    <mergeCell ref="L195:M196"/>
    <mergeCell ref="A197:A198"/>
    <mergeCell ref="B197:C198"/>
    <mergeCell ref="D197:D198"/>
    <mergeCell ref="E197:E198"/>
    <mergeCell ref="F197:F198"/>
    <mergeCell ref="A195:A196"/>
    <mergeCell ref="B195:C196"/>
    <mergeCell ref="D195:D196"/>
    <mergeCell ref="E195:E196"/>
    <mergeCell ref="F195:F196"/>
    <mergeCell ref="G195:G196"/>
    <mergeCell ref="G193:G194"/>
    <mergeCell ref="H193:H194"/>
    <mergeCell ref="I193:I194"/>
    <mergeCell ref="J193:J194"/>
    <mergeCell ref="K193:K194"/>
    <mergeCell ref="L193:M194"/>
    <mergeCell ref="H191:H192"/>
    <mergeCell ref="I191:I192"/>
    <mergeCell ref="J191:J192"/>
    <mergeCell ref="K191:K192"/>
    <mergeCell ref="L191:M192"/>
    <mergeCell ref="A193:A194"/>
    <mergeCell ref="B193:C194"/>
    <mergeCell ref="D193:D194"/>
    <mergeCell ref="E193:E194"/>
    <mergeCell ref="F193:F194"/>
    <mergeCell ref="A191:A192"/>
    <mergeCell ref="B191:C192"/>
    <mergeCell ref="D191:D192"/>
    <mergeCell ref="E191:E192"/>
    <mergeCell ref="F191:F192"/>
    <mergeCell ref="G191:G192"/>
    <mergeCell ref="G189:G190"/>
    <mergeCell ref="H189:H190"/>
    <mergeCell ref="I189:I190"/>
    <mergeCell ref="J189:J190"/>
    <mergeCell ref="K189:K190"/>
    <mergeCell ref="L189:M190"/>
    <mergeCell ref="H187:H188"/>
    <mergeCell ref="I187:I188"/>
    <mergeCell ref="J187:J188"/>
    <mergeCell ref="K187:K188"/>
    <mergeCell ref="L187:M188"/>
    <mergeCell ref="A189:A190"/>
    <mergeCell ref="B189:C190"/>
    <mergeCell ref="D189:D190"/>
    <mergeCell ref="E189:E190"/>
    <mergeCell ref="F189:F190"/>
    <mergeCell ref="A187:A188"/>
    <mergeCell ref="B187:C188"/>
    <mergeCell ref="D187:D188"/>
    <mergeCell ref="E187:E188"/>
    <mergeCell ref="F187:F188"/>
    <mergeCell ref="G187:G188"/>
    <mergeCell ref="G185:G186"/>
    <mergeCell ref="H185:H186"/>
    <mergeCell ref="I185:I186"/>
    <mergeCell ref="J185:J186"/>
    <mergeCell ref="K185:K186"/>
    <mergeCell ref="L185:M186"/>
    <mergeCell ref="H183:H184"/>
    <mergeCell ref="I183:I184"/>
    <mergeCell ref="J183:J184"/>
    <mergeCell ref="K183:K184"/>
    <mergeCell ref="L183:M184"/>
    <mergeCell ref="A185:A186"/>
    <mergeCell ref="B185:C186"/>
    <mergeCell ref="D185:D186"/>
    <mergeCell ref="E185:E186"/>
    <mergeCell ref="F185:F186"/>
    <mergeCell ref="A183:A184"/>
    <mergeCell ref="B183:C184"/>
    <mergeCell ref="D183:D184"/>
    <mergeCell ref="E183:E184"/>
    <mergeCell ref="F183:F184"/>
    <mergeCell ref="G183:G184"/>
    <mergeCell ref="G181:G182"/>
    <mergeCell ref="H181:H182"/>
    <mergeCell ref="I181:I182"/>
    <mergeCell ref="J181:J182"/>
    <mergeCell ref="K181:K182"/>
    <mergeCell ref="L181:M182"/>
    <mergeCell ref="H179:H180"/>
    <mergeCell ref="I179:I180"/>
    <mergeCell ref="J179:J180"/>
    <mergeCell ref="K179:K180"/>
    <mergeCell ref="L179:M180"/>
    <mergeCell ref="A181:A182"/>
    <mergeCell ref="B181:C182"/>
    <mergeCell ref="D181:D182"/>
    <mergeCell ref="E181:E182"/>
    <mergeCell ref="F181:F182"/>
    <mergeCell ref="A179:A180"/>
    <mergeCell ref="B179:C180"/>
    <mergeCell ref="D179:D180"/>
    <mergeCell ref="E179:E180"/>
    <mergeCell ref="F179:F180"/>
    <mergeCell ref="G179:G180"/>
    <mergeCell ref="G177:G178"/>
    <mergeCell ref="H177:H178"/>
    <mergeCell ref="I177:I178"/>
    <mergeCell ref="J177:J178"/>
    <mergeCell ref="K177:K178"/>
    <mergeCell ref="L177:M178"/>
    <mergeCell ref="H175:H176"/>
    <mergeCell ref="I175:I176"/>
    <mergeCell ref="J175:J176"/>
    <mergeCell ref="K175:K176"/>
    <mergeCell ref="L175:M176"/>
    <mergeCell ref="A177:A178"/>
    <mergeCell ref="B177:C178"/>
    <mergeCell ref="D177:D178"/>
    <mergeCell ref="E177:E178"/>
    <mergeCell ref="F177:F178"/>
    <mergeCell ref="A175:A176"/>
    <mergeCell ref="B175:C176"/>
    <mergeCell ref="D175:D176"/>
    <mergeCell ref="E175:E176"/>
    <mergeCell ref="F175:F176"/>
    <mergeCell ref="G175:G176"/>
    <mergeCell ref="G170:G171"/>
    <mergeCell ref="H170:H174"/>
    <mergeCell ref="I170:I174"/>
    <mergeCell ref="J170:J174"/>
    <mergeCell ref="K170:K174"/>
    <mergeCell ref="L170:M174"/>
    <mergeCell ref="G173:G174"/>
    <mergeCell ref="A168:A169"/>
    <mergeCell ref="B168:C169"/>
    <mergeCell ref="A170:A174"/>
    <mergeCell ref="B170:C174"/>
    <mergeCell ref="D170:E171"/>
    <mergeCell ref="F170:F174"/>
    <mergeCell ref="D172:D174"/>
    <mergeCell ref="E172:E174"/>
    <mergeCell ref="H123:H124"/>
    <mergeCell ref="I123:I124"/>
    <mergeCell ref="J123:J124"/>
    <mergeCell ref="K123:K124"/>
    <mergeCell ref="L123:M124"/>
    <mergeCell ref="B166:C166"/>
    <mergeCell ref="D166:J169"/>
    <mergeCell ref="L166:M169"/>
    <mergeCell ref="B167:C167"/>
    <mergeCell ref="B125:C125"/>
    <mergeCell ref="D125:J128"/>
    <mergeCell ref="L125:M128"/>
    <mergeCell ref="B126:C126"/>
    <mergeCell ref="A127:A128"/>
    <mergeCell ref="B127:C128"/>
    <mergeCell ref="A129:A133"/>
    <mergeCell ref="B129:C133"/>
    <mergeCell ref="I121:I122"/>
    <mergeCell ref="J121:J122"/>
    <mergeCell ref="K121:K122"/>
    <mergeCell ref="L121:M122"/>
    <mergeCell ref="A123:A124"/>
    <mergeCell ref="B123:C124"/>
    <mergeCell ref="D123:D124"/>
    <mergeCell ref="E123:E124"/>
    <mergeCell ref="F123:F124"/>
    <mergeCell ref="G123:G124"/>
    <mergeCell ref="J119:J120"/>
    <mergeCell ref="K119:K120"/>
    <mergeCell ref="A121:A122"/>
    <mergeCell ref="B121:C122"/>
    <mergeCell ref="D121:D122"/>
    <mergeCell ref="E121:E122"/>
    <mergeCell ref="F121:F122"/>
    <mergeCell ref="G121:G122"/>
    <mergeCell ref="H121:H122"/>
    <mergeCell ref="A119:A120"/>
    <mergeCell ref="D119:D120"/>
    <mergeCell ref="B119:C120"/>
    <mergeCell ref="I119:I120"/>
    <mergeCell ref="L119:M120"/>
    <mergeCell ref="L109:M110"/>
    <mergeCell ref="J113:J114"/>
    <mergeCell ref="K113:K114"/>
    <mergeCell ref="A115:A116"/>
    <mergeCell ref="D115:D116"/>
    <mergeCell ref="E115:E116"/>
    <mergeCell ref="F115:F116"/>
    <mergeCell ref="A113:A114"/>
    <mergeCell ref="B113:C114"/>
    <mergeCell ref="D113:D114"/>
    <mergeCell ref="E113:E114"/>
    <mergeCell ref="F113:F114"/>
    <mergeCell ref="G113:G114"/>
    <mergeCell ref="H117:H118"/>
    <mergeCell ref="J117:J118"/>
    <mergeCell ref="K117:K118"/>
    <mergeCell ref="A117:A118"/>
    <mergeCell ref="B117:C118"/>
    <mergeCell ref="D117:D118"/>
    <mergeCell ref="E117:E118"/>
    <mergeCell ref="F117:F118"/>
    <mergeCell ref="G117:G118"/>
    <mergeCell ref="G115:G116"/>
    <mergeCell ref="H115:H116"/>
    <mergeCell ref="J115:J116"/>
    <mergeCell ref="K115:K116"/>
    <mergeCell ref="H113:H114"/>
    <mergeCell ref="I117:I118"/>
    <mergeCell ref="L117:M118"/>
    <mergeCell ref="I113:I114"/>
    <mergeCell ref="L113:M114"/>
    <mergeCell ref="B115:C116"/>
    <mergeCell ref="H107:H108"/>
    <mergeCell ref="I107:I108"/>
    <mergeCell ref="J107:J108"/>
    <mergeCell ref="K107:K108"/>
    <mergeCell ref="L107:M108"/>
    <mergeCell ref="A109:A110"/>
    <mergeCell ref="B109:C110"/>
    <mergeCell ref="D109:D110"/>
    <mergeCell ref="E109:E110"/>
    <mergeCell ref="F109:F110"/>
    <mergeCell ref="A107:A108"/>
    <mergeCell ref="B107:C108"/>
    <mergeCell ref="D107:D108"/>
    <mergeCell ref="E107:E108"/>
    <mergeCell ref="F107:F108"/>
    <mergeCell ref="G107:G108"/>
    <mergeCell ref="H111:H112"/>
    <mergeCell ref="I111:I112"/>
    <mergeCell ref="J111:J112"/>
    <mergeCell ref="K111:K112"/>
    <mergeCell ref="L111:M112"/>
    <mergeCell ref="A111:A112"/>
    <mergeCell ref="B111:C112"/>
    <mergeCell ref="D111:D112"/>
    <mergeCell ref="E111:E112"/>
    <mergeCell ref="F111:F112"/>
    <mergeCell ref="G111:G112"/>
    <mergeCell ref="G109:G110"/>
    <mergeCell ref="H109:H110"/>
    <mergeCell ref="I109:I110"/>
    <mergeCell ref="J109:J110"/>
    <mergeCell ref="K109:K110"/>
    <mergeCell ref="G105:G106"/>
    <mergeCell ref="H105:H106"/>
    <mergeCell ref="I105:I106"/>
    <mergeCell ref="J105:J106"/>
    <mergeCell ref="K105:K106"/>
    <mergeCell ref="L105:M106"/>
    <mergeCell ref="H103:H104"/>
    <mergeCell ref="I103:I104"/>
    <mergeCell ref="J103:J104"/>
    <mergeCell ref="K103:K104"/>
    <mergeCell ref="L103:M104"/>
    <mergeCell ref="A105:A106"/>
    <mergeCell ref="B105:C106"/>
    <mergeCell ref="D105:D106"/>
    <mergeCell ref="E105:E106"/>
    <mergeCell ref="F105:F106"/>
    <mergeCell ref="A103:A104"/>
    <mergeCell ref="B103:C104"/>
    <mergeCell ref="D103:D104"/>
    <mergeCell ref="E103:E104"/>
    <mergeCell ref="F103:F104"/>
    <mergeCell ref="G103:G104"/>
    <mergeCell ref="G101:G102"/>
    <mergeCell ref="H101:H102"/>
    <mergeCell ref="I101:I102"/>
    <mergeCell ref="J101:J102"/>
    <mergeCell ref="K101:K102"/>
    <mergeCell ref="L101:M102"/>
    <mergeCell ref="H99:H100"/>
    <mergeCell ref="I99:I100"/>
    <mergeCell ref="J99:J100"/>
    <mergeCell ref="K99:K100"/>
    <mergeCell ref="L99:M100"/>
    <mergeCell ref="A101:A102"/>
    <mergeCell ref="B101:C102"/>
    <mergeCell ref="D101:D102"/>
    <mergeCell ref="E101:E102"/>
    <mergeCell ref="F101:F102"/>
    <mergeCell ref="I97:I98"/>
    <mergeCell ref="J97:J98"/>
    <mergeCell ref="K97:K98"/>
    <mergeCell ref="L97:M98"/>
    <mergeCell ref="A99:A100"/>
    <mergeCell ref="B99:C100"/>
    <mergeCell ref="D99:D100"/>
    <mergeCell ref="E99:E100"/>
    <mergeCell ref="F99:F100"/>
    <mergeCell ref="G99:G100"/>
    <mergeCell ref="J95:J96"/>
    <mergeCell ref="K95:K96"/>
    <mergeCell ref="L95:M96"/>
    <mergeCell ref="A97:A98"/>
    <mergeCell ref="B97:C98"/>
    <mergeCell ref="D97:D98"/>
    <mergeCell ref="E97:E98"/>
    <mergeCell ref="F97:F98"/>
    <mergeCell ref="G97:G98"/>
    <mergeCell ref="H97:H98"/>
    <mergeCell ref="H93:H94"/>
    <mergeCell ref="I93:I94"/>
    <mergeCell ref="J93:J94"/>
    <mergeCell ref="K93:K94"/>
    <mergeCell ref="L93:M94"/>
    <mergeCell ref="A95:A96"/>
    <mergeCell ref="B95:C96"/>
    <mergeCell ref="D95:D96"/>
    <mergeCell ref="E95:E96"/>
    <mergeCell ref="H95:H96"/>
    <mergeCell ref="A93:A94"/>
    <mergeCell ref="B93:C94"/>
    <mergeCell ref="D93:D94"/>
    <mergeCell ref="E93:E94"/>
    <mergeCell ref="F93:F94"/>
    <mergeCell ref="G93:G94"/>
    <mergeCell ref="I95:I96"/>
    <mergeCell ref="I88:I92"/>
    <mergeCell ref="J88:J92"/>
    <mergeCell ref="K88:K92"/>
    <mergeCell ref="L88:M92"/>
    <mergeCell ref="D90:D92"/>
    <mergeCell ref="E90:E92"/>
    <mergeCell ref="G91:G92"/>
    <mergeCell ref="A88:A92"/>
    <mergeCell ref="B88:C92"/>
    <mergeCell ref="D88:E89"/>
    <mergeCell ref="F88:F92"/>
    <mergeCell ref="G88:G89"/>
    <mergeCell ref="H88:H92"/>
    <mergeCell ref="B84:C84"/>
    <mergeCell ref="D84:J87"/>
    <mergeCell ref="L84:M87"/>
    <mergeCell ref="B85:C85"/>
    <mergeCell ref="A86:A87"/>
    <mergeCell ref="B86:C87"/>
    <mergeCell ref="G82:G83"/>
    <mergeCell ref="H82:H83"/>
    <mergeCell ref="I82:I83"/>
    <mergeCell ref="J82:J83"/>
    <mergeCell ref="K82:K83"/>
    <mergeCell ref="L82:M83"/>
    <mergeCell ref="H80:H81"/>
    <mergeCell ref="I80:I81"/>
    <mergeCell ref="J80:J81"/>
    <mergeCell ref="K80:K81"/>
    <mergeCell ref="L80:M81"/>
    <mergeCell ref="A82:A83"/>
    <mergeCell ref="B82:C83"/>
    <mergeCell ref="D82:D83"/>
    <mergeCell ref="E82:E83"/>
    <mergeCell ref="F82:F83"/>
    <mergeCell ref="A80:A81"/>
    <mergeCell ref="B80:C81"/>
    <mergeCell ref="D80:D81"/>
    <mergeCell ref="E80:E81"/>
    <mergeCell ref="F80:F81"/>
    <mergeCell ref="G80:G81"/>
    <mergeCell ref="G78:G79"/>
    <mergeCell ref="H78:H79"/>
    <mergeCell ref="I78:I79"/>
    <mergeCell ref="J78:J79"/>
    <mergeCell ref="K78:K79"/>
    <mergeCell ref="L78:M79"/>
    <mergeCell ref="H76:H77"/>
    <mergeCell ref="I76:I77"/>
    <mergeCell ref="J76:J77"/>
    <mergeCell ref="K76:K77"/>
    <mergeCell ref="L76:M77"/>
    <mergeCell ref="A78:A79"/>
    <mergeCell ref="B78:C79"/>
    <mergeCell ref="D78:D79"/>
    <mergeCell ref="E78:E79"/>
    <mergeCell ref="F78:F79"/>
    <mergeCell ref="A76:A77"/>
    <mergeCell ref="B76:C77"/>
    <mergeCell ref="D76:D77"/>
    <mergeCell ref="E76:E77"/>
    <mergeCell ref="F76:F77"/>
    <mergeCell ref="G76:G77"/>
    <mergeCell ref="G74:G75"/>
    <mergeCell ref="H74:H75"/>
    <mergeCell ref="I74:I75"/>
    <mergeCell ref="J74:J75"/>
    <mergeCell ref="K74:K75"/>
    <mergeCell ref="L74:M75"/>
    <mergeCell ref="H72:H73"/>
    <mergeCell ref="I72:I73"/>
    <mergeCell ref="J72:J73"/>
    <mergeCell ref="K72:K73"/>
    <mergeCell ref="L72:M73"/>
    <mergeCell ref="A74:A75"/>
    <mergeCell ref="B74:C75"/>
    <mergeCell ref="D74:D75"/>
    <mergeCell ref="E74:E75"/>
    <mergeCell ref="F74:F75"/>
    <mergeCell ref="A72:A73"/>
    <mergeCell ref="B72:C73"/>
    <mergeCell ref="D72:D73"/>
    <mergeCell ref="E72:E73"/>
    <mergeCell ref="F72:F73"/>
    <mergeCell ref="G72:G73"/>
    <mergeCell ref="G70:G71"/>
    <mergeCell ref="H70:H71"/>
    <mergeCell ref="I70:I71"/>
    <mergeCell ref="J70:J71"/>
    <mergeCell ref="K70:K71"/>
    <mergeCell ref="L70:M71"/>
    <mergeCell ref="H68:H69"/>
    <mergeCell ref="I68:I69"/>
    <mergeCell ref="J68:J69"/>
    <mergeCell ref="K68:K69"/>
    <mergeCell ref="L68:M69"/>
    <mergeCell ref="A70:A71"/>
    <mergeCell ref="B70:C71"/>
    <mergeCell ref="D70:D71"/>
    <mergeCell ref="E70:E71"/>
    <mergeCell ref="F70:F71"/>
    <mergeCell ref="A68:A69"/>
    <mergeCell ref="B68:C69"/>
    <mergeCell ref="D68:D69"/>
    <mergeCell ref="E68:E69"/>
    <mergeCell ref="F68:F69"/>
    <mergeCell ref="G68:G69"/>
    <mergeCell ref="G66:G67"/>
    <mergeCell ref="H66:H67"/>
    <mergeCell ref="I66:I67"/>
    <mergeCell ref="J66:J67"/>
    <mergeCell ref="K66:K67"/>
    <mergeCell ref="L66:M67"/>
    <mergeCell ref="H64:H65"/>
    <mergeCell ref="I64:I65"/>
    <mergeCell ref="J64:J65"/>
    <mergeCell ref="K64:K65"/>
    <mergeCell ref="L64:M65"/>
    <mergeCell ref="A66:A67"/>
    <mergeCell ref="B66:C67"/>
    <mergeCell ref="D66:D67"/>
    <mergeCell ref="E66:E67"/>
    <mergeCell ref="F66:F67"/>
    <mergeCell ref="A64:A65"/>
    <mergeCell ref="B64:C65"/>
    <mergeCell ref="D64:D65"/>
    <mergeCell ref="E64:E65"/>
    <mergeCell ref="F64:F65"/>
    <mergeCell ref="G64:G65"/>
    <mergeCell ref="L60:M61"/>
    <mergeCell ref="A62:A63"/>
    <mergeCell ref="B62:C63"/>
    <mergeCell ref="D62:D63"/>
    <mergeCell ref="E62:E63"/>
    <mergeCell ref="H62:H63"/>
    <mergeCell ref="I62:I63"/>
    <mergeCell ref="J62:J63"/>
    <mergeCell ref="K62:K63"/>
    <mergeCell ref="L62:M63"/>
    <mergeCell ref="K58:K59"/>
    <mergeCell ref="L58:M59"/>
    <mergeCell ref="A60:A61"/>
    <mergeCell ref="B60:C61"/>
    <mergeCell ref="D60:D61"/>
    <mergeCell ref="E60:E61"/>
    <mergeCell ref="H60:H61"/>
    <mergeCell ref="I60:I61"/>
    <mergeCell ref="J60:J61"/>
    <mergeCell ref="K60:K61"/>
    <mergeCell ref="J56:J57"/>
    <mergeCell ref="K56:K57"/>
    <mergeCell ref="L56:M57"/>
    <mergeCell ref="A58:A59"/>
    <mergeCell ref="B58:C59"/>
    <mergeCell ref="D58:D59"/>
    <mergeCell ref="E58:E59"/>
    <mergeCell ref="H58:H59"/>
    <mergeCell ref="I58:I59"/>
    <mergeCell ref="J58:J59"/>
    <mergeCell ref="I54:I55"/>
    <mergeCell ref="J54:J55"/>
    <mergeCell ref="K54:K55"/>
    <mergeCell ref="L54:M55"/>
    <mergeCell ref="A56:A57"/>
    <mergeCell ref="B56:C57"/>
    <mergeCell ref="D56:D57"/>
    <mergeCell ref="E56:E57"/>
    <mergeCell ref="H56:H57"/>
    <mergeCell ref="I56:I57"/>
    <mergeCell ref="H52:H53"/>
    <mergeCell ref="I52:I53"/>
    <mergeCell ref="J52:J53"/>
    <mergeCell ref="K52:K53"/>
    <mergeCell ref="L52:M53"/>
    <mergeCell ref="A54:A55"/>
    <mergeCell ref="B54:C55"/>
    <mergeCell ref="D54:D55"/>
    <mergeCell ref="E54:E55"/>
    <mergeCell ref="H54:H55"/>
    <mergeCell ref="A52:A53"/>
    <mergeCell ref="B52:C53"/>
    <mergeCell ref="D52:D53"/>
    <mergeCell ref="E52:E53"/>
    <mergeCell ref="F52:F53"/>
    <mergeCell ref="G52:G53"/>
    <mergeCell ref="I47:I51"/>
    <mergeCell ref="J47:J51"/>
    <mergeCell ref="K47:K51"/>
    <mergeCell ref="L47:M51"/>
    <mergeCell ref="D49:D51"/>
    <mergeCell ref="E49:E51"/>
    <mergeCell ref="G50:G51"/>
    <mergeCell ref="A47:A51"/>
    <mergeCell ref="B47:C51"/>
    <mergeCell ref="D47:E48"/>
    <mergeCell ref="F47:F51"/>
    <mergeCell ref="G47:G48"/>
    <mergeCell ref="H47:H51"/>
    <mergeCell ref="B43:C43"/>
    <mergeCell ref="D43:J46"/>
    <mergeCell ref="L43:M46"/>
    <mergeCell ref="B44:C44"/>
    <mergeCell ref="A45:A46"/>
    <mergeCell ref="B45:C46"/>
    <mergeCell ref="G41:G42"/>
    <mergeCell ref="H41:H42"/>
    <mergeCell ref="I41:I42"/>
    <mergeCell ref="J41:J42"/>
    <mergeCell ref="K41:K42"/>
    <mergeCell ref="L41:M42"/>
    <mergeCell ref="H39:H40"/>
    <mergeCell ref="I39:I40"/>
    <mergeCell ref="J39:J40"/>
    <mergeCell ref="K39:K40"/>
    <mergeCell ref="L39:M40"/>
    <mergeCell ref="A41:A42"/>
    <mergeCell ref="B41:C42"/>
    <mergeCell ref="D41:D42"/>
    <mergeCell ref="E41:E42"/>
    <mergeCell ref="F41:F42"/>
    <mergeCell ref="A39:A40"/>
    <mergeCell ref="B39:C40"/>
    <mergeCell ref="D39:D40"/>
    <mergeCell ref="E39:E40"/>
    <mergeCell ref="F39:F40"/>
    <mergeCell ref="G39:G40"/>
    <mergeCell ref="G37:G38"/>
    <mergeCell ref="H37:H38"/>
    <mergeCell ref="I37:I38"/>
    <mergeCell ref="J37:J38"/>
    <mergeCell ref="K37:K38"/>
    <mergeCell ref="L37:M38"/>
    <mergeCell ref="H35:H36"/>
    <mergeCell ref="I35:I36"/>
    <mergeCell ref="J35:J36"/>
    <mergeCell ref="K35:K36"/>
    <mergeCell ref="L35:M36"/>
    <mergeCell ref="A37:A38"/>
    <mergeCell ref="B37:C38"/>
    <mergeCell ref="D37:D38"/>
    <mergeCell ref="E37:E38"/>
    <mergeCell ref="F37:F38"/>
    <mergeCell ref="A35:A36"/>
    <mergeCell ref="B35:C36"/>
    <mergeCell ref="D35:D36"/>
    <mergeCell ref="E35:E36"/>
    <mergeCell ref="F35:F36"/>
    <mergeCell ref="G35:G36"/>
    <mergeCell ref="G33:G34"/>
    <mergeCell ref="H33:H34"/>
    <mergeCell ref="I33:I34"/>
    <mergeCell ref="J33:J34"/>
    <mergeCell ref="K33:K34"/>
    <mergeCell ref="L33:M34"/>
    <mergeCell ref="H31:H32"/>
    <mergeCell ref="I31:I32"/>
    <mergeCell ref="J31:J32"/>
    <mergeCell ref="K31:K32"/>
    <mergeCell ref="L31:M32"/>
    <mergeCell ref="A33:A34"/>
    <mergeCell ref="B33:C34"/>
    <mergeCell ref="D33:D34"/>
    <mergeCell ref="E33:E34"/>
    <mergeCell ref="F33:F34"/>
    <mergeCell ref="A31:A32"/>
    <mergeCell ref="B31:C32"/>
    <mergeCell ref="D31:D32"/>
    <mergeCell ref="E31:E32"/>
    <mergeCell ref="F31:F32"/>
    <mergeCell ref="G31:G32"/>
    <mergeCell ref="G29:G30"/>
    <mergeCell ref="H29:H30"/>
    <mergeCell ref="I29:I30"/>
    <mergeCell ref="J29:J30"/>
    <mergeCell ref="K29:K30"/>
    <mergeCell ref="L29:M30"/>
    <mergeCell ref="H27:H28"/>
    <mergeCell ref="I27:I28"/>
    <mergeCell ref="J27:J28"/>
    <mergeCell ref="K27:K28"/>
    <mergeCell ref="L27:M28"/>
    <mergeCell ref="A29:A30"/>
    <mergeCell ref="B29:C30"/>
    <mergeCell ref="D29:D30"/>
    <mergeCell ref="E29:E30"/>
    <mergeCell ref="F29:F30"/>
    <mergeCell ref="I25:I26"/>
    <mergeCell ref="J25:J26"/>
    <mergeCell ref="K25:K26"/>
    <mergeCell ref="L25:M26"/>
    <mergeCell ref="A27:A28"/>
    <mergeCell ref="B27:C28"/>
    <mergeCell ref="D27:D28"/>
    <mergeCell ref="E27:E28"/>
    <mergeCell ref="F27:F28"/>
    <mergeCell ref="G27:G28"/>
    <mergeCell ref="J23:J24"/>
    <mergeCell ref="K23:K24"/>
    <mergeCell ref="L23:M24"/>
    <mergeCell ref="A25:A26"/>
    <mergeCell ref="B25:C26"/>
    <mergeCell ref="D25:D26"/>
    <mergeCell ref="E25:E26"/>
    <mergeCell ref="F25:F26"/>
    <mergeCell ref="G25:G26"/>
    <mergeCell ref="H25:H26"/>
    <mergeCell ref="K21:K22"/>
    <mergeCell ref="L21:M22"/>
    <mergeCell ref="A23:A24"/>
    <mergeCell ref="B23:C24"/>
    <mergeCell ref="D23:D24"/>
    <mergeCell ref="E23:E24"/>
    <mergeCell ref="F23:F24"/>
    <mergeCell ref="G23:G24"/>
    <mergeCell ref="H23:H24"/>
    <mergeCell ref="I23:I24"/>
    <mergeCell ref="J19:J20"/>
    <mergeCell ref="K19:K20"/>
    <mergeCell ref="L19:M20"/>
    <mergeCell ref="A21:A22"/>
    <mergeCell ref="B21:C22"/>
    <mergeCell ref="D21:D22"/>
    <mergeCell ref="E21:E22"/>
    <mergeCell ref="H21:H22"/>
    <mergeCell ref="I21:I22"/>
    <mergeCell ref="J21:J22"/>
    <mergeCell ref="A19:A20"/>
    <mergeCell ref="B19:C20"/>
    <mergeCell ref="D19:D20"/>
    <mergeCell ref="E19:E20"/>
    <mergeCell ref="H19:H20"/>
    <mergeCell ref="I19:I20"/>
    <mergeCell ref="G17:G18"/>
    <mergeCell ref="H17:H18"/>
    <mergeCell ref="I17:I18"/>
    <mergeCell ref="J17:J18"/>
    <mergeCell ref="K17:K18"/>
    <mergeCell ref="L17:M18"/>
    <mergeCell ref="A17:A18"/>
    <mergeCell ref="B17:C18"/>
    <mergeCell ref="D17:D18"/>
    <mergeCell ref="E17:E18"/>
    <mergeCell ref="F17:F18"/>
    <mergeCell ref="A15:A16"/>
    <mergeCell ref="B15:C16"/>
    <mergeCell ref="D15:D16"/>
    <mergeCell ref="E15:E16"/>
    <mergeCell ref="F15:F16"/>
    <mergeCell ref="G15:G16"/>
    <mergeCell ref="G13:G14"/>
    <mergeCell ref="H13:H14"/>
    <mergeCell ref="I13:I14"/>
    <mergeCell ref="J13:J14"/>
    <mergeCell ref="K13:K14"/>
    <mergeCell ref="L13:M14"/>
    <mergeCell ref="G11:G12"/>
    <mergeCell ref="I6:I10"/>
    <mergeCell ref="J6:J10"/>
    <mergeCell ref="K6:K10"/>
    <mergeCell ref="L6:M10"/>
    <mergeCell ref="D8:D10"/>
    <mergeCell ref="E8:E10"/>
    <mergeCell ref="G9:G10"/>
    <mergeCell ref="A6:A10"/>
    <mergeCell ref="B6:C10"/>
    <mergeCell ref="D6:E7"/>
    <mergeCell ref="F6:F10"/>
    <mergeCell ref="G6:G7"/>
    <mergeCell ref="H6:H10"/>
    <mergeCell ref="H15:H16"/>
    <mergeCell ref="I15:I16"/>
    <mergeCell ref="J15:J16"/>
    <mergeCell ref="K15:K16"/>
    <mergeCell ref="L15:M16"/>
    <mergeCell ref="L240:M241"/>
    <mergeCell ref="K240:K241"/>
    <mergeCell ref="J240:J241"/>
    <mergeCell ref="I240:I241"/>
    <mergeCell ref="H240:H241"/>
    <mergeCell ref="G240:G241"/>
    <mergeCell ref="F240:F241"/>
    <mergeCell ref="E240:E241"/>
    <mergeCell ref="D240:D241"/>
    <mergeCell ref="B240:C241"/>
    <mergeCell ref="A240:A241"/>
    <mergeCell ref="B2:C2"/>
    <mergeCell ref="D2:J5"/>
    <mergeCell ref="L2:M5"/>
    <mergeCell ref="B3:C3"/>
    <mergeCell ref="A4:A5"/>
    <mergeCell ref="B4:C5"/>
    <mergeCell ref="H11:H12"/>
    <mergeCell ref="I11:I12"/>
    <mergeCell ref="J11:J12"/>
    <mergeCell ref="K11:K12"/>
    <mergeCell ref="L11:M12"/>
    <mergeCell ref="A13:A14"/>
    <mergeCell ref="B13:C14"/>
    <mergeCell ref="D13:D14"/>
    <mergeCell ref="E13:E14"/>
    <mergeCell ref="F13:F14"/>
    <mergeCell ref="A11:A12"/>
    <mergeCell ref="B11:C12"/>
    <mergeCell ref="D11:D12"/>
    <mergeCell ref="E11:E12"/>
    <mergeCell ref="F11:F12"/>
  </mergeCells>
  <phoneticPr fontId="3"/>
  <printOptions horizontalCentered="1"/>
  <pageMargins left="0.59055118110236227" right="0.59055118110236227" top="0.98425196850393704" bottom="0.19685039370078741" header="0.70866141732283472" footer="0.31496062992125984"/>
  <pageSetup paperSize="9" scale="90" orientation="landscape" verticalDpi="300" r:id="rId1"/>
  <headerFooter alignWithMargins="0">
    <oddFooter>&amp;R&amp;P</oddFooter>
  </headerFooter>
  <rowBreaks count="7" manualBreakCount="7">
    <brk id="42" max="12" man="1"/>
    <brk id="83" max="12" man="1"/>
    <brk id="124" max="12" man="1"/>
    <brk id="165" max="12" man="1"/>
    <brk id="208" max="12" man="1"/>
    <brk id="249" max="12" man="1"/>
    <brk id="292" max="12" man="1"/>
  </rowBreaks>
  <colBreaks count="1" manualBreakCount="1">
    <brk id="13" min="1" max="3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34</vt:i4>
      </vt:variant>
    </vt:vector>
  </HeadingPairs>
  <TitlesOfParts>
    <vt:vector size="58" baseType="lpstr">
      <vt:lpstr>鑑</vt:lpstr>
      <vt:lpstr>表紙</vt:lpstr>
      <vt:lpstr>共通仮設</vt:lpstr>
      <vt:lpstr>内訳</vt:lpstr>
      <vt:lpstr>伝承活動棟内訳</vt:lpstr>
      <vt:lpstr>展示棟建築内訳</vt:lpstr>
      <vt:lpstr>解体内訳</vt:lpstr>
      <vt:lpstr>伝承活動棟建築一位代価表 </vt:lpstr>
      <vt:lpstr>展示棟建築一位代価表 </vt:lpstr>
      <vt:lpstr>電気代価表</vt:lpstr>
      <vt:lpstr>機械伝承活動棟代価</vt:lpstr>
      <vt:lpstr>機械展示棟代価</vt:lpstr>
      <vt:lpstr>伝承活動棟数量計算表(建築)</vt:lpstr>
      <vt:lpstr>展示棟数量計算表(建築)</vt:lpstr>
      <vt:lpstr>解体数量計算書</vt:lpstr>
      <vt:lpstr>伝承　電灯幹線</vt:lpstr>
      <vt:lpstr>伝承　電灯照明</vt:lpstr>
      <vt:lpstr>伝承　電灯ｺﾝｾﾝﾄ</vt:lpstr>
      <vt:lpstr>伝承　火報</vt:lpstr>
      <vt:lpstr>電灯照明撤去</vt:lpstr>
      <vt:lpstr>展示棟　照明</vt:lpstr>
      <vt:lpstr>展示棟　ｺﾝｾﾝﾄ</vt:lpstr>
      <vt:lpstr>機械伝承活動棟拾い</vt:lpstr>
      <vt:lpstr>機械展示棟拾い</vt:lpstr>
      <vt:lpstr>解体数量計算書!Print_Area</vt:lpstr>
      <vt:lpstr>解体内訳!Print_Area</vt:lpstr>
      <vt:lpstr>鑑!Print_Area</vt:lpstr>
      <vt:lpstr>機械展示棟拾い!Print_Area</vt:lpstr>
      <vt:lpstr>機械展示棟代価!Print_Area</vt:lpstr>
      <vt:lpstr>機械伝承活動棟拾い!Print_Area</vt:lpstr>
      <vt:lpstr>機械伝承活動棟代価!Print_Area</vt:lpstr>
      <vt:lpstr>共通仮設!Print_Area</vt:lpstr>
      <vt:lpstr>'展示棟　ｺﾝｾﾝﾄ'!Print_Area</vt:lpstr>
      <vt:lpstr>'展示棟　照明'!Print_Area</vt:lpstr>
      <vt:lpstr>'展示棟建築一位代価表 '!Print_Area</vt:lpstr>
      <vt:lpstr>展示棟建築内訳!Print_Area</vt:lpstr>
      <vt:lpstr>'展示棟数量計算表(建築)'!Print_Area</vt:lpstr>
      <vt:lpstr>'伝承　火報'!Print_Area</vt:lpstr>
      <vt:lpstr>'伝承　電灯ｺﾝｾﾝﾄ'!Print_Area</vt:lpstr>
      <vt:lpstr>'伝承　電灯幹線'!Print_Area</vt:lpstr>
      <vt:lpstr>'伝承　電灯照明'!Print_Area</vt:lpstr>
      <vt:lpstr>'伝承活動棟建築一位代価表 '!Print_Area</vt:lpstr>
      <vt:lpstr>'伝承活動棟数量計算表(建築)'!Print_Area</vt:lpstr>
      <vt:lpstr>伝承活動棟内訳!Print_Area</vt:lpstr>
      <vt:lpstr>電気代価表!Print_Area</vt:lpstr>
      <vt:lpstr>電灯照明撤去!Print_Area</vt:lpstr>
      <vt:lpstr>内訳!Print_Area</vt:lpstr>
      <vt:lpstr>表紙!Print_Area</vt:lpstr>
      <vt:lpstr>機械展示棟代価!Print_Titles</vt:lpstr>
      <vt:lpstr>機械伝承活動棟代価!Print_Titles</vt:lpstr>
      <vt:lpstr>'展示棟　ｺﾝｾﾝﾄ'!Print_Titles</vt:lpstr>
      <vt:lpstr>'展示棟　照明'!Print_Titles</vt:lpstr>
      <vt:lpstr>'伝承　火報'!Print_Titles</vt:lpstr>
      <vt:lpstr>'伝承　電灯ｺﾝｾﾝﾄ'!Print_Titles</vt:lpstr>
      <vt:lpstr>'伝承　電灯幹線'!Print_Titles</vt:lpstr>
      <vt:lpstr>'伝承　電灯照明'!Print_Titles</vt:lpstr>
      <vt:lpstr>電気代価表!Print_Titles</vt:lpstr>
      <vt:lpstr>電灯照明撤去!Print_Titles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</dc:creator>
  <cp:lastModifiedBy>亀山市役所</cp:lastModifiedBy>
  <cp:lastPrinted>2017-06-01T13:37:49Z</cp:lastPrinted>
  <dcterms:created xsi:type="dcterms:W3CDTF">1999-03-25T12:39:56Z</dcterms:created>
  <dcterms:modified xsi:type="dcterms:W3CDTF">2017-06-01T13:38:57Z</dcterms:modified>
</cp:coreProperties>
</file>